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<sst xmlns="http://schemas.openxmlformats.org/spreadsheetml/2006/main" count="182" uniqueCount="155">
  <si>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</si>
  <si>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</si>
  <si>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</si>
  <si>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</si>
  <si>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</si>
  <si>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</si>
  <si>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</si>
  <si>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</si>
  <si>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</si>
  <si>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</si>
  <si>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</si>
  <si>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</si>
  <si>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</si>
  <si>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</si>
  <si>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</si>
  <si>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</si>
  <si>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</si>
  <si>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</si>
  <si>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</si>
  <si>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</si>
  <si>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</si>
  <si>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</si>
  <si>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</si>
  <si>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</si>
  <si>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</si>
  <si>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</si>
  <si>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</si>
  <si>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</si>
  <si>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</si>
  <si>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</si>
  <si>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</si>
  <si>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</si>
  <si>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</si>
  <si>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</si>
  <si>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</si>
  <si>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</si>
  <si>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</si>
  <si>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</si>
  <si>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</si>
  <si>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</si>
  <si>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</si>
  <si>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</si>
  <si>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</si>
  <si>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</si>
  <si>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</si>
  <si>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</si>
  <si>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</si>
  <si>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</si>
  <si>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</si>
  <si>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</si>
  <si>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</si>
  <si>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</si>
  <si>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</si>
  <si>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</si>
  <si>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</si>
  <si>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</si>
  <si>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</si>
  <si>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</si>
  <si>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</si>
  <si>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</si>
  <si>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</si>
  <si>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</si>
  <si>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</si>
  <si>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</si>
  <si>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</si>
  <si>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</si>
  <si>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</si>
  <si>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</si>
  <si>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</si>
  <si>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</si>
  <si>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</si>
  <si>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</si>
  <si>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</si>
  <si>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</si>
  <si>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</si>
  <si>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</si>
  <si>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</si>
  <si>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</si>
  <si>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</si>
  <si>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</si>
  <si>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</si>
  <si>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</si>
  <si>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</si>
  <si>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</si>
  <si>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</si>
  <si>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</si>
  <si>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</si>
  <si>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</si>
  <si>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</si>
  <si>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</si>
  <si>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</si>
  <si>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</si>
  <si>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</si>
  <si>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</si>
  <si>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</si>
  <si>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</si>
  <si>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</si>
  <si>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</si>
  <si>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</si>
  <si>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</si>
  <si>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</si>
  <si>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</si>
  <si>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</si>
  <si>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</si>
  <si>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</si>
  <si>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</si>
  <si>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</si>
  <si>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</si>
  <si>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</si>
  <si>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</si>
  <si>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</si>
  <si>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</si>
  <si>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</si>
  <si>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</si>
  <si>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</si>
  <si>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</si>
  <si>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</si>
  <si>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</si>
  <si>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</si>
  <si>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</si>
  <si>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</si>
  <si>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</si>
  <si>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</si>
  <si>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</si>
  <si>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</si>
  <si>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</si>
  <si>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</si>
  <si>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</si>
  <si>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</si>
  <si>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</si>
  <si>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</si>
  <si>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</si>
  <si>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</si>
  <si>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</si>
  <si>
    <t>удаление сосулек (договор)</t>
  </si>
  <si>
    <t>смена розетки (1шт) п-д4</t>
  </si>
  <si>
    <t>смена эл. провода (7мп) п-д4</t>
  </si>
  <si>
    <t>провод</t>
  </si>
  <si>
    <t>7мп</t>
  </si>
  <si>
    <t>короб</t>
  </si>
  <si>
    <t>7шт</t>
  </si>
  <si>
    <t>розетка нар.</t>
  </si>
  <si>
    <t>1шт</t>
  </si>
  <si>
    <t>смена вентиля д 20 (2шт)</t>
  </si>
  <si>
    <t>смена вентиля д 15 (2шт)</t>
  </si>
  <si>
    <t>смена сгона д 20 (2шт)</t>
  </si>
  <si>
    <t>вентиль д 20</t>
  </si>
  <si>
    <t>2шт</t>
  </si>
  <si>
    <t>вентиль д 15</t>
  </si>
  <si>
    <t>муфта 20</t>
  </si>
  <si>
    <t>сгон д 20</t>
  </si>
  <si>
    <t>сгон д 15</t>
  </si>
  <si>
    <t>смена ламп (4шт) п-д2,4</t>
  </si>
  <si>
    <t>лампа</t>
  </si>
  <si>
    <t>4шт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</si>
</sst>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9" sqref="M49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1.5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93</v>
      </c>
      <c r="D2" s="8">
        <v>2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L6*126.87*1.302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3.49</v>
      </c>
      <c r="M11" s="48">
        <f t="shared" si="0"/>
        <v>576.4947426000001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297.332532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110</v>
      </c>
      <c r="J20" s="20"/>
      <c r="K20" s="27" t="s">
        <v>57</v>
      </c>
      <c r="L20" s="28">
        <f>SUM(L6:L19)</f>
        <v>5.79</v>
      </c>
      <c r="M20" s="32">
        <f>SUM(M6:M19)</f>
        <v>956.4196446000001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/>
      <c r="M24" s="31">
        <f>120*67.24</f>
        <v>8068.799999999999</v>
      </c>
    </row>
    <row r="25" spans="1:13" ht="12.75">
      <c r="A25" t="s">
        <v>114</v>
      </c>
      <c r="J25" s="20">
        <v>2</v>
      </c>
      <c r="K25" s="20" t="s">
        <v>136</v>
      </c>
      <c r="L25" s="48">
        <f>0.07*19</f>
        <v>1.33</v>
      </c>
      <c r="M25" s="31">
        <f>L25*126.87*1.302*1.15</f>
        <v>252.65005983000003</v>
      </c>
    </row>
    <row r="26" spans="1:13" ht="12.75">
      <c r="A26" t="s">
        <v>115</v>
      </c>
      <c r="J26" s="20">
        <v>3</v>
      </c>
      <c r="K26" s="20" t="s">
        <v>135</v>
      </c>
      <c r="L26" s="25">
        <v>0.24</v>
      </c>
      <c r="M26" s="31">
        <f aca="true" t="shared" si="1" ref="M26:M35">L26*126.87*1.302*1.15</f>
        <v>45.590988239999994</v>
      </c>
    </row>
    <row r="27" spans="1:13" ht="12.75">
      <c r="A27" s="52" t="s">
        <v>116</v>
      </c>
      <c r="B27" s="52"/>
      <c r="C27" s="52"/>
      <c r="D27" s="52"/>
      <c r="E27" s="52"/>
      <c r="F27" s="52"/>
      <c r="G27" s="52"/>
      <c r="J27" s="20">
        <v>4</v>
      </c>
      <c r="K27" s="20" t="s">
        <v>143</v>
      </c>
      <c r="L27" s="25">
        <f>0.02*81</f>
        <v>1.62</v>
      </c>
      <c r="M27" s="31">
        <f t="shared" si="1"/>
        <v>307.73917062000004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144</v>
      </c>
      <c r="L28" s="25">
        <f>0.02*81</f>
        <v>1.62</v>
      </c>
      <c r="M28" s="31">
        <f t="shared" si="1"/>
        <v>307.73917062000004</v>
      </c>
    </row>
    <row r="29" spans="1:13" ht="12.75">
      <c r="A29" t="s">
        <v>118</v>
      </c>
      <c r="B29" s="1"/>
      <c r="C29" s="8"/>
      <c r="D29" s="8"/>
      <c r="J29" s="20">
        <v>6</v>
      </c>
      <c r="K29" s="20" t="s">
        <v>145</v>
      </c>
      <c r="L29" s="25">
        <f>2*0.28</f>
        <v>0.56</v>
      </c>
      <c r="M29" s="31">
        <f t="shared" si="1"/>
        <v>106.37897256000001</v>
      </c>
    </row>
    <row r="30" spans="10:13" ht="12.75">
      <c r="J30" s="20">
        <v>7</v>
      </c>
      <c r="K30" s="20" t="s">
        <v>152</v>
      </c>
      <c r="L30" s="25">
        <f>0.04*7.1</f>
        <v>0.284</v>
      </c>
      <c r="M30" s="31">
        <f t="shared" si="1"/>
        <v>53.94933608399999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/>
      <c r="K36" s="30" t="s">
        <v>57</v>
      </c>
      <c r="L36" s="28">
        <f>SUM(L24:L35)</f>
        <v>5.654000000000001</v>
      </c>
      <c r="M36" s="32">
        <f>SUM(M24:M35)</f>
        <v>9142.847697954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/>
    </row>
    <row r="40" spans="1:13" ht="12.75">
      <c r="A40" s="2" t="s">
        <v>6</v>
      </c>
      <c r="F40" s="11">
        <v>47747.82</v>
      </c>
      <c r="J40" s="20">
        <v>1</v>
      </c>
      <c r="K40" s="55" t="s">
        <v>137</v>
      </c>
      <c r="L40" s="23" t="s">
        <v>138</v>
      </c>
      <c r="M40" s="23">
        <f>7*7.4</f>
        <v>51.800000000000004</v>
      </c>
    </row>
    <row r="41" spans="1:13" ht="12.75">
      <c r="A41" t="s">
        <v>7</v>
      </c>
      <c r="F41" s="5">
        <v>40013.68</v>
      </c>
      <c r="J41" s="20">
        <v>2</v>
      </c>
      <c r="K41" s="20" t="s">
        <v>139</v>
      </c>
      <c r="L41" s="23" t="s">
        <v>140</v>
      </c>
      <c r="M41" s="23">
        <f>7*19.04</f>
        <v>133.28</v>
      </c>
    </row>
    <row r="42" spans="2:13" ht="12.75">
      <c r="B42" t="s">
        <v>8</v>
      </c>
      <c r="F42" s="9">
        <f>F41/F40</f>
        <v>0.8380210866171481</v>
      </c>
      <c r="J42" s="20">
        <v>3</v>
      </c>
      <c r="K42" s="20" t="s">
        <v>141</v>
      </c>
      <c r="L42" s="23" t="s">
        <v>142</v>
      </c>
      <c r="M42" s="23">
        <v>58.89</v>
      </c>
    </row>
    <row r="43" spans="1:13" ht="12.75">
      <c r="A43" s="7" t="s">
        <v>125</v>
      </c>
      <c r="B43" s="7"/>
      <c r="C43" s="7"/>
      <c r="D43" s="7"/>
      <c r="E43" s="7"/>
      <c r="F43" s="5">
        <f>250+400+250+400</f>
        <v>1300</v>
      </c>
      <c r="J43" s="20">
        <v>4</v>
      </c>
      <c r="K43" s="20" t="s">
        <v>146</v>
      </c>
      <c r="L43" s="23" t="s">
        <v>147</v>
      </c>
      <c r="M43" s="23">
        <f>2*327.81</f>
        <v>655.62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41313.68</v>
      </c>
      <c r="J44" s="20">
        <v>5</v>
      </c>
      <c r="K44" s="20" t="s">
        <v>148</v>
      </c>
      <c r="L44" s="25" t="s">
        <v>147</v>
      </c>
      <c r="M44" s="23">
        <f>2*239.3</f>
        <v>478.6</v>
      </c>
    </row>
    <row r="45" spans="10:13" ht="12.75">
      <c r="J45" s="20">
        <v>6</v>
      </c>
      <c r="K45" s="20" t="s">
        <v>149</v>
      </c>
      <c r="L45" s="23" t="s">
        <v>147</v>
      </c>
      <c r="M45" s="23">
        <f>2*42.33</f>
        <v>84.66</v>
      </c>
    </row>
    <row r="46" spans="2:13" ht="12.75">
      <c r="B46" s="1" t="s">
        <v>10</v>
      </c>
      <c r="C46" s="1"/>
      <c r="J46" s="20">
        <v>7</v>
      </c>
      <c r="K46" s="20" t="s">
        <v>150</v>
      </c>
      <c r="L46" s="23" t="s">
        <v>147</v>
      </c>
      <c r="M46" s="23">
        <f>2*32</f>
        <v>64</v>
      </c>
    </row>
    <row r="47" spans="10:13" ht="12.75">
      <c r="J47" s="20">
        <v>8</v>
      </c>
      <c r="K47" s="20" t="s">
        <v>151</v>
      </c>
      <c r="L47" s="23" t="s">
        <v>147</v>
      </c>
      <c r="M47" s="23">
        <f>2*34.38</f>
        <v>68.76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153</v>
      </c>
      <c r="L48" s="25" t="s">
        <v>154</v>
      </c>
      <c r="M48" s="25">
        <f>4*13.43</f>
        <v>53.72</v>
      </c>
    </row>
    <row r="49" spans="1:13" ht="12.75">
      <c r="A49" t="s">
        <v>12</v>
      </c>
      <c r="F49" s="5">
        <f>(3955+445)*1.302</f>
        <v>5728.8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5"/>
      <c r="M50" s="48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3"/>
      <c r="M51" s="58"/>
    </row>
    <row r="52" spans="1:13" ht="12.75">
      <c r="A52" s="10" t="s">
        <v>33</v>
      </c>
      <c r="D52" s="5"/>
      <c r="F52" s="33">
        <f>F49+F50+F51</f>
        <v>7652</v>
      </c>
      <c r="J52" s="20">
        <v>13</v>
      </c>
      <c r="K52" s="20"/>
      <c r="L52" s="23"/>
      <c r="M52" s="58"/>
    </row>
    <row r="53" spans="1:13" ht="12.75">
      <c r="A53" s="4" t="s">
        <v>16</v>
      </c>
      <c r="D53" s="5"/>
      <c r="J53" s="20">
        <v>14</v>
      </c>
      <c r="K53" s="20"/>
      <c r="L53" s="23"/>
      <c r="M53" s="58"/>
    </row>
    <row r="54" spans="1:13" ht="12.75">
      <c r="A54" t="s">
        <v>73</v>
      </c>
      <c r="D54" s="5">
        <v>2.03</v>
      </c>
      <c r="E54" t="s">
        <v>14</v>
      </c>
      <c r="F54" s="11">
        <f>E33*D54</f>
        <v>6507.773999999999</v>
      </c>
      <c r="J54" s="20">
        <v>15</v>
      </c>
      <c r="K54" s="20"/>
      <c r="L54" s="23"/>
      <c r="M54" s="58"/>
    </row>
    <row r="55" spans="1:13" ht="12.75">
      <c r="A55" s="46" t="s">
        <v>79</v>
      </c>
      <c r="B55" s="46"/>
      <c r="C55" s="46"/>
      <c r="D55" s="47">
        <v>0</v>
      </c>
      <c r="E55" s="46"/>
      <c r="F55" s="51">
        <v>0</v>
      </c>
      <c r="J55" s="20">
        <v>16</v>
      </c>
      <c r="K55" s="20"/>
      <c r="L55" s="23"/>
      <c r="M55" s="23"/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17</v>
      </c>
      <c r="K56" s="20"/>
      <c r="L56" s="23"/>
      <c r="M56" s="23"/>
    </row>
    <row r="57" spans="1:13" ht="12.75">
      <c r="A57" s="10" t="s">
        <v>17</v>
      </c>
      <c r="B57" s="10"/>
      <c r="C57" s="10"/>
      <c r="F57" s="33">
        <f>SUM(F54:F56)</f>
        <v>6507.773999999999</v>
      </c>
      <c r="J57" s="20">
        <v>18</v>
      </c>
      <c r="K57" s="20"/>
      <c r="L57" s="23"/>
      <c r="M57" s="23"/>
    </row>
    <row r="58" spans="1:13" ht="12.75">
      <c r="A58" s="4" t="s">
        <v>18</v>
      </c>
      <c r="B58" s="4"/>
      <c r="J58" s="20">
        <v>19</v>
      </c>
      <c r="K58" s="20"/>
      <c r="L58" s="23"/>
      <c r="M58" s="23"/>
    </row>
    <row r="59" spans="1:13" ht="12.75">
      <c r="A59" t="s">
        <v>19</v>
      </c>
      <c r="C59">
        <v>183454</v>
      </c>
      <c r="D59">
        <v>229360</v>
      </c>
      <c r="E59">
        <v>3205.8</v>
      </c>
      <c r="F59" s="36">
        <f>C59/D59*E59</f>
        <v>2564.1647767701434</v>
      </c>
      <c r="J59" s="20"/>
      <c r="K59" s="20"/>
      <c r="L59" s="34" t="s">
        <v>63</v>
      </c>
      <c r="M59" s="35">
        <f>SUM(M40:M58)</f>
        <v>1649.3300000000002</v>
      </c>
    </row>
    <row r="60" spans="1:6" ht="12.75">
      <c r="A60" t="s">
        <v>20</v>
      </c>
      <c r="F60" s="36">
        <f>M20</f>
        <v>956.4196446000001</v>
      </c>
    </row>
    <row r="61" spans="1:6" ht="12.75">
      <c r="A61" t="s">
        <v>21</v>
      </c>
      <c r="F61" s="11">
        <f>M36</f>
        <v>9142.847697954</v>
      </c>
    </row>
    <row r="62" spans="1:6" ht="12.75">
      <c r="A62" t="s">
        <v>70</v>
      </c>
      <c r="F62" s="5">
        <f>1*600*1.302</f>
        <v>781.2</v>
      </c>
    </row>
    <row r="63" spans="1:6" ht="12.75">
      <c r="A63" t="s">
        <v>22</v>
      </c>
      <c r="F63" s="5">
        <f>M59</f>
        <v>1649.3300000000002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3205.8</v>
      </c>
      <c r="C66" t="s">
        <v>13</v>
      </c>
      <c r="D66" s="11">
        <v>0.36</v>
      </c>
      <c r="E66" t="s">
        <v>14</v>
      </c>
      <c r="F66" s="11">
        <f>B66*D66</f>
        <v>1154.088</v>
      </c>
    </row>
    <row r="67" spans="1:6" ht="12.75">
      <c r="A67" s="59" t="s">
        <v>77</v>
      </c>
      <c r="B67" s="59"/>
      <c r="C67" s="59"/>
      <c r="D67" s="60"/>
      <c r="E67" s="59"/>
      <c r="F67" s="60">
        <v>0</v>
      </c>
    </row>
    <row r="68" spans="1:6" ht="12.75">
      <c r="A68" t="s">
        <v>84</v>
      </c>
      <c r="D68" s="11">
        <v>0</v>
      </c>
      <c r="F68" s="11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16248.050119324143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0.17</v>
      </c>
      <c r="E71" t="s">
        <v>14</v>
      </c>
      <c r="F71" s="11">
        <f>B71*D71</f>
        <v>544.9860000000001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0.83</v>
      </c>
      <c r="E74" t="s">
        <v>14</v>
      </c>
      <c r="F74" s="11">
        <f>B74*D74</f>
        <v>2660.814</v>
      </c>
    </row>
    <row r="75" spans="1:6" ht="12.75">
      <c r="A75" s="10" t="s">
        <v>29</v>
      </c>
      <c r="F75" s="33">
        <f>F71+F74</f>
        <v>3205.8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2.08</v>
      </c>
      <c r="E78" t="s">
        <v>14</v>
      </c>
      <c r="F78" s="11">
        <f>B78*D78</f>
        <v>6668.064</v>
      </c>
    </row>
    <row r="79" spans="1:6" ht="12.75">
      <c r="A79" s="10" t="s">
        <v>31</v>
      </c>
      <c r="F79" s="33">
        <f>SUM(F78)</f>
        <v>6668.064</v>
      </c>
    </row>
    <row r="80" spans="1:6" ht="12.75">
      <c r="A80" s="49" t="s">
        <v>76</v>
      </c>
      <c r="B80" s="46"/>
      <c r="C80" s="46"/>
      <c r="D80" s="47">
        <v>0</v>
      </c>
      <c r="E80" s="46"/>
      <c r="F80" s="50">
        <f>D80*E33</f>
        <v>0</v>
      </c>
    </row>
    <row r="81" spans="1:9" ht="12.75">
      <c r="A81" s="1" t="s">
        <v>32</v>
      </c>
      <c r="B81" s="1"/>
      <c r="F81" s="33">
        <f>F52+F57+F69+F75+F79+F80</f>
        <v>40281.68811932414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2336.3379109208</v>
      </c>
    </row>
    <row r="83" spans="1:6" ht="12.75">
      <c r="A83" s="1"/>
      <c r="B83" s="37" t="s">
        <v>127</v>
      </c>
      <c r="C83" s="37"/>
      <c r="D83" s="1"/>
      <c r="E83" s="56"/>
      <c r="F83" s="57">
        <v>1033.68</v>
      </c>
    </row>
    <row r="84" spans="1:6" ht="12.75">
      <c r="A84" s="1"/>
      <c r="B84" s="37" t="s">
        <v>128</v>
      </c>
      <c r="C84" s="37"/>
      <c r="D84" s="1"/>
      <c r="E84" s="56"/>
      <c r="F84" s="57">
        <v>192.48</v>
      </c>
    </row>
    <row r="85" spans="1:6" ht="12.75">
      <c r="A85" s="1"/>
      <c r="B85" s="37" t="s">
        <v>129</v>
      </c>
      <c r="C85" s="37"/>
      <c r="D85" s="1"/>
      <c r="E85" s="56"/>
      <c r="F85" s="57">
        <v>0</v>
      </c>
    </row>
    <row r="86" spans="1:6" ht="13.5">
      <c r="A86" s="12" t="s">
        <v>34</v>
      </c>
      <c r="B86" s="12"/>
      <c r="C86" s="12"/>
      <c r="D86" s="12"/>
      <c r="E86" s="12"/>
      <c r="F86" s="43">
        <f>F81+F82+F83+F84+F85</f>
        <v>43844.18603024495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43497</v>
      </c>
      <c r="C88" s="41">
        <v>-227710</v>
      </c>
      <c r="D88" s="44">
        <f>F44</f>
        <v>41313.68</v>
      </c>
      <c r="E88" s="44">
        <f>F86</f>
        <v>43844.18603024495</v>
      </c>
      <c r="F88" s="45">
        <f>C88+D88-E88</f>
        <v>-230240.50603024496</v>
      </c>
    </row>
    <row r="90" spans="1:6" ht="13.5" thickBot="1">
      <c r="A90" t="s">
        <v>85</v>
      </c>
      <c r="C90" s="53">
        <v>43497</v>
      </c>
      <c r="D90" s="8" t="s">
        <v>86</v>
      </c>
      <c r="E90" s="53">
        <v>43524</v>
      </c>
      <c r="F90" t="s">
        <v>87</v>
      </c>
    </row>
    <row r="91" spans="1:7" ht="13.5" thickBot="1">
      <c r="A91" t="s">
        <v>88</v>
      </c>
      <c r="F91" s="54">
        <f>E88</f>
        <v>43844.18603024495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2017-08-21T12:45:27Z</cp:lastPrinted>
  <dcterms:created xsi:type="dcterms:W3CDTF">2008-08-18T07:30:19Z</dcterms:created>
  <dcterms:modified xsi:type="dcterms:W3CDTF">2019-05-16T12:07:47Z</dcterms:modified>
  <cp:category/>
  <cp:version/>
  <cp:contentType/>
  <cp:contentStatus/>
</cp:coreProperties>
</file>