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<sst xmlns="http://schemas.openxmlformats.org/spreadsheetml/2006/main" count="203" uniqueCount="171">
  <si>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</si>
  <si>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</si>
  <si>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</si>
  <si>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</si>
  <si>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</si>
  <si>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</si>
  <si>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</si>
  <si>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</si>
  <si>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</si>
  <si>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</si>
  <si>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</si>
  <si>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</si>
  <si>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</si>
  <si>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</si>
  <si>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</si>
  <si>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</si>
  <si>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</si>
  <si>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</si>
  <si>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</si>
  <si>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</si>
  <si>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</si>
  <si>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</si>
  <si>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</si>
  <si>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</si>
  <si>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</si>
  <si>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</si>
  <si>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</si>
  <si>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</si>
  <si>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</si>
  <si>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</si>
  <si>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</si>
  <si>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</si>
  <si>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</si>
  <si>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</si>
  <si>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</si>
  <si>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</si>
  <si>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</si>
  <si>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</si>
  <si>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</si>
  <si>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</si>
  <si>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</si>
  <si>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</si>
  <si>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</si>
  <si>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</si>
  <si>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</si>
  <si>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</si>
  <si>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</si>
  <si>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</si>
  <si>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</si>
  <si>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</si>
  <si>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</si>
  <si>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</si>
  <si>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</si>
  <si>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</si>
  <si>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</si>
  <si>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</si>
  <si>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</si>
  <si>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</si>
  <si>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</si>
  <si>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</si>
  <si>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</si>
  <si>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</si>
  <si>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</si>
  <si>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</si>
  <si>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</si>
  <si>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</si>
  <si>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</si>
  <si>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</si>
  <si>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</si>
  <si>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</si>
  <si>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</si>
  <si>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</si>
  <si>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</si>
  <si>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</si>
  <si>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</si>
  <si>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</si>
  <si>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</si>
  <si>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</si>
  <si>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</si>
  <si>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</si>
  <si>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</si>
  <si>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</si>
  <si>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</si>
  <si>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</si>
  <si>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</si>
  <si>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</si>
  <si>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</si>
  <si>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</si>
  <si>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</si>
  <si>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</si>
  <si>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</si>
  <si>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</si>
  <si>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</si>
  <si>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</si>
  <si>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</si>
  <si>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</si>
  <si>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</si>
  <si>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</si>
  <si>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</si>
  <si>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</si>
  <si>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</si>
  <si>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</si>
  <si>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</si>
  <si>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</si>
  <si>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</si>
  <si>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</si>
  <si>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</si>
  <si>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</si>
  <si>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</si>
  <si>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</si>
  <si>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</si>
  <si>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</si>
  <si>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</si>
  <si>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</si>
  <si>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</si>
  <si>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</si>
  <si>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</si>
  <si>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</si>
  <si>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</si>
  <si>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</si>
  <si>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</si>
  <si>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</si>
  <si>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</si>
  <si>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</si>
  <si>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</si>
  <si>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</si>
  <si>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</si>
  <si>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</si>
  <si>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</si>
  <si>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</si>
  <si>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</si>
  <si>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</si>
  <si>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июля</t>
  </si>
  <si>
    <t>за   июль  2019 г.</t>
  </si>
  <si>
    <t>ост.на 01.08</t>
  </si>
  <si>
    <t>смена труб д 110 пвх (2мп) кв.59</t>
  </si>
  <si>
    <t>устр-во заглушки (1шт) кв.59</t>
  </si>
  <si>
    <t>2мп</t>
  </si>
  <si>
    <t>трапер 110</t>
  </si>
  <si>
    <t>1шт</t>
  </si>
  <si>
    <t>манжета 110</t>
  </si>
  <si>
    <t>муфта комп. 110</t>
  </si>
  <si>
    <t>муфта нат. 110</t>
  </si>
  <si>
    <t>тройник 110</t>
  </si>
  <si>
    <t>заглушка 110</t>
  </si>
  <si>
    <t>смена труб д 110 пвх (4мп) кв.24</t>
  </si>
  <si>
    <t>труба д 110 пвх (2мп)</t>
  </si>
  <si>
    <t>труба д 110 пвх (1мп)</t>
  </si>
  <si>
    <t>2шт</t>
  </si>
  <si>
    <t>3шт</t>
  </si>
  <si>
    <t>смена труб д 32 (8мп) кв.24</t>
  </si>
  <si>
    <t>смена труб д 20 (8мп) кв.25</t>
  </si>
  <si>
    <t>труба д 32 п.пр.</t>
  </si>
  <si>
    <t>8мп</t>
  </si>
  <si>
    <t>американка 32</t>
  </si>
  <si>
    <t>труба д 20</t>
  </si>
  <si>
    <t>12мп</t>
  </si>
  <si>
    <t>угольник 32</t>
  </si>
  <si>
    <t>6шт</t>
  </si>
  <si>
    <t>4шт</t>
  </si>
  <si>
    <t xml:space="preserve"> гебо </t>
  </si>
  <si>
    <t>смена вентиля д 20 (6шт) кв.24</t>
  </si>
  <si>
    <t>вентиль 20</t>
  </si>
  <si>
    <t>муфта 20</t>
  </si>
  <si>
    <t>американка 20</t>
  </si>
  <si>
    <t>тройник 32</t>
  </si>
  <si>
    <t>уголок 20</t>
  </si>
  <si>
    <t>16шт</t>
  </si>
  <si>
    <t>смена ламп (8шт) п-д3,5</t>
  </si>
  <si>
    <t>лампа</t>
  </si>
  <si>
    <t>8шт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</si>
</sst>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9">
      <selection activeCell="M61" sqref="M61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7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2.77</v>
      </c>
      <c r="M6" s="46">
        <f>L6*126.87*1.302</f>
        <v>457.5617298000001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8.47</v>
      </c>
      <c r="M14" s="46">
        <f t="shared" si="0"/>
        <v>1399.1147478000003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29.79</v>
      </c>
      <c r="M20" s="32">
        <f>SUM(M6:M19)</f>
        <v>4920.8534046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0.02*146.9</f>
        <v>2.938</v>
      </c>
      <c r="M24" s="31">
        <f>L24*126.87*1.302*1.15</f>
        <v>558.1096810380001</v>
      </c>
    </row>
    <row r="25" spans="1:13" ht="12.75">
      <c r="A25" t="s">
        <v>106</v>
      </c>
      <c r="J25" s="20">
        <v>2</v>
      </c>
      <c r="K25" s="20" t="s">
        <v>136</v>
      </c>
      <c r="L25" s="46">
        <v>1.12</v>
      </c>
      <c r="M25" s="31">
        <f aca="true" t="shared" si="1" ref="M25:M37">L25*126.87*1.302*1.15</f>
        <v>212.75794512000002</v>
      </c>
    </row>
    <row r="26" spans="1:13" ht="12.75">
      <c r="A26" t="s">
        <v>107</v>
      </c>
      <c r="J26" s="20">
        <v>3</v>
      </c>
      <c r="K26" s="20" t="s">
        <v>145</v>
      </c>
      <c r="L26" s="46">
        <f>0.04*146.9</f>
        <v>5.876</v>
      </c>
      <c r="M26" s="31">
        <f t="shared" si="1"/>
        <v>1116.2193620760002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 t="s">
        <v>150</v>
      </c>
      <c r="L27" s="46">
        <f>0.08*156.46</f>
        <v>12.516800000000002</v>
      </c>
      <c r="M27" s="31">
        <f t="shared" si="1"/>
        <v>2377.7220066768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151</v>
      </c>
      <c r="L28" s="46">
        <f>0.12*224.9</f>
        <v>26.988</v>
      </c>
      <c r="M28" s="31">
        <f t="shared" si="1"/>
        <v>5126.706627588001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161</v>
      </c>
      <c r="L29" s="46">
        <f>6*0.81</f>
        <v>4.86</v>
      </c>
      <c r="M29" s="31">
        <f t="shared" si="1"/>
        <v>923.21751186</v>
      </c>
    </row>
    <row r="30" spans="10:13" ht="12.75">
      <c r="J30" s="20">
        <v>7</v>
      </c>
      <c r="K30" s="20" t="s">
        <v>168</v>
      </c>
      <c r="L30" s="25">
        <f>0.08*7.1</f>
        <v>0.568</v>
      </c>
      <c r="M30" s="31">
        <f t="shared" si="1"/>
        <v>107.89867216799998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54.8668</v>
      </c>
      <c r="M38" s="32">
        <f>SUM(M24:M37)</f>
        <v>10422.6318065268</v>
      </c>
    </row>
    <row r="39" ht="12.75">
      <c r="K39" s="1" t="s">
        <v>62</v>
      </c>
    </row>
    <row r="40" spans="1:13" ht="12.75">
      <c r="A40" s="2" t="s">
        <v>6</v>
      </c>
      <c r="F40" s="11">
        <v>48507.86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43349.64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0.8936621817577605</v>
      </c>
      <c r="J42" s="20">
        <v>1</v>
      </c>
      <c r="K42" s="20" t="s">
        <v>146</v>
      </c>
      <c r="L42" s="25" t="s">
        <v>137</v>
      </c>
      <c r="M42" s="25">
        <f>3*314.23</f>
        <v>942.69</v>
      </c>
    </row>
    <row r="43" spans="1:13" ht="12.75">
      <c r="A43" t="s">
        <v>126</v>
      </c>
      <c r="E43" s="58"/>
      <c r="F43" s="11">
        <f>250+400+250+(27.3*15.17)</f>
        <v>1314.141</v>
      </c>
      <c r="J43" s="20">
        <v>2</v>
      </c>
      <c r="K43" s="20" t="s">
        <v>138</v>
      </c>
      <c r="L43" s="25" t="s">
        <v>148</v>
      </c>
      <c r="M43" s="25">
        <f>2*117.8</f>
        <v>235.6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44663.781</v>
      </c>
      <c r="J44" s="20">
        <v>3</v>
      </c>
      <c r="K44" s="20" t="s">
        <v>140</v>
      </c>
      <c r="L44" s="23" t="s">
        <v>148</v>
      </c>
      <c r="M44" s="23">
        <f>2*43</f>
        <v>86</v>
      </c>
    </row>
    <row r="45" spans="10:13" ht="12.75">
      <c r="J45" s="20">
        <v>4</v>
      </c>
      <c r="K45" s="20" t="s">
        <v>141</v>
      </c>
      <c r="L45" s="23" t="s">
        <v>139</v>
      </c>
      <c r="M45" s="23">
        <v>70.03</v>
      </c>
    </row>
    <row r="46" spans="2:13" ht="12.75">
      <c r="B46" s="1" t="s">
        <v>10</v>
      </c>
      <c r="C46" s="1"/>
      <c r="J46" s="20">
        <v>5</v>
      </c>
      <c r="K46" s="20" t="s">
        <v>142</v>
      </c>
      <c r="L46" s="23" t="s">
        <v>139</v>
      </c>
      <c r="M46" s="23">
        <v>70.03</v>
      </c>
    </row>
    <row r="47" spans="10:13" ht="12.75">
      <c r="J47" s="20">
        <v>6</v>
      </c>
      <c r="K47" s="20" t="s">
        <v>143</v>
      </c>
      <c r="L47" s="23" t="s">
        <v>149</v>
      </c>
      <c r="M47" s="23">
        <f>3*92.05</f>
        <v>276.15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144</v>
      </c>
      <c r="L48" s="23" t="s">
        <v>139</v>
      </c>
      <c r="M48" s="23">
        <v>16</v>
      </c>
    </row>
    <row r="49" spans="1:13" ht="12.75">
      <c r="A49" t="s">
        <v>12</v>
      </c>
      <c r="E49" s="5"/>
      <c r="F49" s="5">
        <f>(5085+765)*1.302</f>
        <v>7616.7</v>
      </c>
      <c r="J49" s="20">
        <v>8</v>
      </c>
      <c r="K49" s="20" t="s">
        <v>147</v>
      </c>
      <c r="L49" s="23" t="s">
        <v>148</v>
      </c>
      <c r="M49" s="23">
        <f>2*179</f>
        <v>358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 t="s">
        <v>152</v>
      </c>
      <c r="L50" s="23" t="s">
        <v>153</v>
      </c>
      <c r="M50" s="23">
        <f>8*149</f>
        <v>1192</v>
      </c>
    </row>
    <row r="51" spans="1:13" ht="12.75">
      <c r="A51" s="6" t="s">
        <v>83</v>
      </c>
      <c r="E51" s="5"/>
      <c r="F51" s="11">
        <f>E51*E33</f>
        <v>0</v>
      </c>
      <c r="J51" s="20">
        <v>10</v>
      </c>
      <c r="K51" s="20" t="s">
        <v>154</v>
      </c>
      <c r="L51" s="23" t="s">
        <v>148</v>
      </c>
      <c r="M51" s="23">
        <f>2*213.78</f>
        <v>427.56</v>
      </c>
    </row>
    <row r="52" spans="1:13" ht="12.75">
      <c r="A52" s="4" t="s">
        <v>34</v>
      </c>
      <c r="D52" s="5"/>
      <c r="F52" s="33">
        <f>F49+F50+F51</f>
        <v>9539.9</v>
      </c>
      <c r="J52" s="20">
        <v>11</v>
      </c>
      <c r="K52" s="20" t="s">
        <v>155</v>
      </c>
      <c r="L52" s="23" t="s">
        <v>156</v>
      </c>
      <c r="M52" s="23">
        <f>12*72.81</f>
        <v>873.72</v>
      </c>
    </row>
    <row r="53" spans="1:13" ht="12.75">
      <c r="A53" s="4" t="s">
        <v>16</v>
      </c>
      <c r="D53" s="5"/>
      <c r="J53" s="20">
        <v>12</v>
      </c>
      <c r="K53" s="20" t="s">
        <v>157</v>
      </c>
      <c r="L53" s="23" t="s">
        <v>158</v>
      </c>
      <c r="M53" s="23">
        <f>6*22</f>
        <v>132</v>
      </c>
    </row>
    <row r="54" spans="1:13" ht="12.75">
      <c r="A54" t="s">
        <v>74</v>
      </c>
      <c r="D54" s="5">
        <v>2.22</v>
      </c>
      <c r="E54" t="s">
        <v>14</v>
      </c>
      <c r="F54" s="11">
        <f>E33*D54</f>
        <v>6973.686000000001</v>
      </c>
      <c r="J54" s="20">
        <v>13</v>
      </c>
      <c r="K54" s="20" t="s">
        <v>160</v>
      </c>
      <c r="L54" s="23" t="s">
        <v>159</v>
      </c>
      <c r="M54" s="23">
        <f>4*749.34</f>
        <v>2997.36</v>
      </c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 t="s">
        <v>162</v>
      </c>
      <c r="L55" s="23" t="s">
        <v>148</v>
      </c>
      <c r="M55" s="23">
        <f>2*371</f>
        <v>742</v>
      </c>
    </row>
    <row r="56" spans="1:13" ht="12.75">
      <c r="A56" s="4" t="s">
        <v>17</v>
      </c>
      <c r="B56" s="10"/>
      <c r="C56" s="10"/>
      <c r="F56" s="33">
        <f>SUM(F54:F55)</f>
        <v>6973.686000000001</v>
      </c>
      <c r="J56" s="20">
        <v>15</v>
      </c>
      <c r="K56" s="20" t="s">
        <v>163</v>
      </c>
      <c r="L56" s="23" t="s">
        <v>158</v>
      </c>
      <c r="M56" s="23">
        <f>6*42.33</f>
        <v>253.98</v>
      </c>
    </row>
    <row r="57" spans="1:13" ht="12.75">
      <c r="A57" s="4" t="s">
        <v>18</v>
      </c>
      <c r="B57" s="4"/>
      <c r="J57" s="20">
        <v>16</v>
      </c>
      <c r="K57" s="20" t="s">
        <v>164</v>
      </c>
      <c r="L57" s="23" t="s">
        <v>159</v>
      </c>
      <c r="M57" s="23">
        <f>4*102</f>
        <v>408</v>
      </c>
    </row>
    <row r="58" spans="1:13" ht="12.75">
      <c r="A58" t="s">
        <v>19</v>
      </c>
      <c r="C58" s="52">
        <v>241830</v>
      </c>
      <c r="D58">
        <v>229360</v>
      </c>
      <c r="E58">
        <v>3141.3</v>
      </c>
      <c r="F58" s="36">
        <f>C58/D58*E58</f>
        <v>3312.088328392048</v>
      </c>
      <c r="J58" s="20">
        <v>17</v>
      </c>
      <c r="K58" s="20" t="s">
        <v>165</v>
      </c>
      <c r="L58" s="23" t="s">
        <v>148</v>
      </c>
      <c r="M58" s="23">
        <f>2*18</f>
        <v>36</v>
      </c>
    </row>
    <row r="59" spans="1:13" ht="12.75">
      <c r="A59" t="s">
        <v>20</v>
      </c>
      <c r="F59" s="36">
        <f>M20</f>
        <v>4920.8534046</v>
      </c>
      <c r="J59" s="20">
        <v>18</v>
      </c>
      <c r="K59" s="20" t="s">
        <v>166</v>
      </c>
      <c r="L59" s="23" t="s">
        <v>167</v>
      </c>
      <c r="M59" s="23">
        <f>16*5</f>
        <v>80</v>
      </c>
    </row>
    <row r="60" spans="1:13" ht="12.75">
      <c r="A60" t="s">
        <v>21</v>
      </c>
      <c r="F60" s="11">
        <v>0</v>
      </c>
      <c r="J60" s="20">
        <v>19</v>
      </c>
      <c r="K60" s="20" t="s">
        <v>169</v>
      </c>
      <c r="L60" s="23" t="s">
        <v>170</v>
      </c>
      <c r="M60" s="23">
        <f>8*11.6</f>
        <v>92.8</v>
      </c>
    </row>
    <row r="61" spans="1:13" ht="12.75">
      <c r="A61" t="s">
        <v>73</v>
      </c>
      <c r="F61" s="5">
        <f>0*600*1.302</f>
        <v>0</v>
      </c>
      <c r="J61" s="20">
        <v>20</v>
      </c>
      <c r="K61" s="20"/>
      <c r="L61" s="23"/>
      <c r="M61" s="23"/>
    </row>
    <row r="62" spans="1:13" ht="12.75">
      <c r="A62" t="s">
        <v>22</v>
      </c>
      <c r="F62" s="5">
        <f>M65</f>
        <v>9289.919999999998</v>
      </c>
      <c r="J62" s="20">
        <v>21</v>
      </c>
      <c r="K62" s="20"/>
      <c r="L62" s="23"/>
      <c r="M62" s="23"/>
    </row>
    <row r="63" spans="1:13" ht="12.75">
      <c r="A63" t="s">
        <v>23</v>
      </c>
      <c r="F63" s="5"/>
      <c r="J63" s="20">
        <v>22</v>
      </c>
      <c r="K63" s="20"/>
      <c r="L63" s="23"/>
      <c r="M63" s="23"/>
    </row>
    <row r="64" spans="1:13" ht="12.75">
      <c r="A64" t="s">
        <v>24</v>
      </c>
      <c r="F64" s="5"/>
      <c r="J64" s="20">
        <v>23</v>
      </c>
      <c r="K64" s="20"/>
      <c r="L64" s="23"/>
      <c r="M64" s="23"/>
    </row>
    <row r="65" spans="1:13" ht="12.75">
      <c r="A65" s="59"/>
      <c r="B65" s="59">
        <v>3141.3</v>
      </c>
      <c r="C65" s="59" t="s">
        <v>13</v>
      </c>
      <c r="D65" s="60">
        <v>0.32</v>
      </c>
      <c r="E65" s="59" t="s">
        <v>14</v>
      </c>
      <c r="F65" s="60">
        <f>B65*D65</f>
        <v>1005.2160000000001</v>
      </c>
      <c r="J65" s="20"/>
      <c r="K65" s="20"/>
      <c r="L65" s="34" t="s">
        <v>65</v>
      </c>
      <c r="M65" s="35">
        <f>SUM(M42:M64)</f>
        <v>9289.919999999998</v>
      </c>
    </row>
    <row r="66" spans="1:6" ht="12.75">
      <c r="A66" s="59" t="s">
        <v>78</v>
      </c>
      <c r="B66" s="59"/>
      <c r="C66" s="59"/>
      <c r="D66" s="60"/>
      <c r="E66" s="59"/>
      <c r="F66" s="60">
        <v>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18528.077732992046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0.19</v>
      </c>
      <c r="E70" t="s">
        <v>14</v>
      </c>
      <c r="F70" s="11">
        <f>B70*D70</f>
        <v>596.8470000000001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1.08</v>
      </c>
      <c r="E73" t="s">
        <v>14</v>
      </c>
      <c r="F73" s="11">
        <f>B73*D73</f>
        <v>3392.6040000000003</v>
      </c>
    </row>
    <row r="74" spans="1:6" ht="12.75">
      <c r="A74" s="4" t="s">
        <v>29</v>
      </c>
      <c r="F74" s="33">
        <f>F70+F73</f>
        <v>3989.4510000000005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2.8</v>
      </c>
      <c r="E77" t="s">
        <v>14</v>
      </c>
      <c r="F77" s="5">
        <f>B77*D77</f>
        <v>8795.64</v>
      </c>
    </row>
    <row r="78" spans="1:6" ht="12.75">
      <c r="A78" s="4" t="s">
        <v>32</v>
      </c>
      <c r="F78" s="33">
        <f>SUM(F77)</f>
        <v>8795.64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47826.75473299205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2773.9517745135386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1913.6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375.35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1687.69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54577.34650750559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43647</v>
      </c>
      <c r="C87" s="41">
        <v>35186</v>
      </c>
      <c r="D87" s="44">
        <f>F44</f>
        <v>44663.781</v>
      </c>
      <c r="E87" s="44">
        <f>F85</f>
        <v>54577.34650750559</v>
      </c>
      <c r="F87" s="45">
        <f>C87+D87-E87</f>
        <v>25272.434492494416</v>
      </c>
    </row>
    <row r="89" spans="1:6" ht="13.5" thickBot="1">
      <c r="A89" t="s">
        <v>111</v>
      </c>
      <c r="C89" s="54">
        <v>43647</v>
      </c>
      <c r="D89" s="8" t="s">
        <v>112</v>
      </c>
      <c r="E89" s="54">
        <v>43677</v>
      </c>
      <c r="F89" t="s">
        <v>113</v>
      </c>
    </row>
    <row r="90" spans="1:7" ht="13.5" thickBot="1">
      <c r="A90" t="s">
        <v>114</v>
      </c>
      <c r="F90" s="55">
        <f>E87</f>
        <v>54577.34650750559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2019-09-27T08:27:43Z</dcterms:modified>
  <cp:category/>
  <cp:version/>
  <cp:contentType/>
  <cp:contentStatus/>
</cp:coreProperties>
</file>