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<sst xmlns="http://schemas.openxmlformats.org/spreadsheetml/2006/main" count="163" uniqueCount="141">
  <si>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</si>
  <si>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</si>
  <si>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</si>
  <si>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</si>
  <si>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</si>
  <si>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</si>
  <si>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</si>
  <si>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</si>
  <si>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</si>
  <si>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</si>
  <si>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</si>
  <si>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</si>
  <si>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</si>
  <si>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</si>
  <si>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</si>
  <si>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</si>
  <si>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</si>
  <si>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</si>
  <si>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</si>
  <si>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</si>
  <si>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</si>
  <si>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</si>
  <si>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</si>
  <si>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</si>
  <si>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</si>
  <si>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</si>
  <si>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</si>
  <si>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</si>
  <si>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</si>
  <si>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</si>
  <si>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</si>
  <si>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</si>
  <si>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</si>
  <si>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</si>
  <si>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</si>
  <si>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</si>
  <si>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</si>
  <si>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</si>
  <si>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</si>
  <si>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</si>
  <si>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</si>
  <si>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</si>
  <si>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</si>
  <si>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</si>
  <si>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</si>
  <si>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</si>
  <si>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</si>
  <si>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</si>
  <si>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</si>
  <si>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</si>
  <si>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</si>
  <si>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</si>
  <si>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</si>
  <si>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</si>
  <si>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</si>
  <si>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</si>
  <si>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</si>
  <si>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</si>
  <si>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</si>
  <si>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</si>
  <si>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</si>
  <si>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</si>
  <si>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</si>
  <si>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</si>
  <si>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</si>
  <si>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</si>
  <si>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</si>
  <si>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</si>
  <si>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</si>
  <si>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</si>
  <si>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</si>
  <si>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</si>
  <si>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</si>
  <si>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</si>
  <si>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</si>
  <si>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</si>
  <si>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</si>
  <si>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</si>
  <si>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</si>
  <si>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</si>
  <si>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</si>
  <si>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</si>
  <si>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</si>
  <si>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</si>
  <si>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</si>
  <si>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</si>
  <si>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</si>
  <si>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</si>
  <si>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</si>
  <si>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</si>
  <si>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</si>
  <si>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</si>
  <si>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</si>
  <si>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</si>
  <si>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</si>
  <si>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</si>
  <si>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</si>
  <si>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</si>
  <si>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</si>
  <si>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</si>
  <si>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</si>
  <si>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</si>
  <si>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</si>
  <si>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</si>
  <si>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</si>
  <si>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</si>
  <si>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</si>
  <si>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</si>
  <si>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</si>
  <si>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</si>
  <si>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</si>
  <si>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</si>
  <si>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14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</si>
  <si>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</si>
  <si>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</si>
  <si>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</si>
  <si>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</si>
  <si>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</si>
  <si>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</si>
  <si>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</si>
  <si>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</si>
  <si>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</si>
  <si>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</si>
  <si>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</si>
  <si>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</si>
  <si>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</si>
  <si>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</si>
  <si>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</si>
  <si>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</si>
  <si>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</si>
  <si>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</si>
  <si>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</si>
  <si>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</si>
  <si>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 комстар,видикон)</t>
  </si>
  <si>
    <t>декабря</t>
  </si>
  <si>
    <t>за   декабрь  2019 г.</t>
  </si>
  <si>
    <t>ост.на 01.01</t>
  </si>
  <si>
    <t>прочистка канализации</t>
  </si>
  <si>
    <t xml:space="preserve">смена ламп (7шт) </t>
  </si>
  <si>
    <t>лампа</t>
  </si>
  <si>
    <t>7шт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</si>
</sst>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2" fontId="0" fillId="32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2" sqref="M42"/>
    </sheetView>
  </sheetViews>
  <sheetFormatPr defaultColWidth="9.00390625" defaultRowHeight="12.75"/>
  <cols>
    <col min="1" max="1" width="15.50390625" style="0" customWidth="1"/>
    <col min="3" max="3" width="10.875" style="0" customWidth="1"/>
    <col min="4" max="5" width="11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86</v>
      </c>
      <c r="D1" s="8">
        <v>12</v>
      </c>
      <c r="K1" t="s">
        <v>67</v>
      </c>
    </row>
    <row r="2" spans="1:11" ht="12.75">
      <c r="A2" t="s">
        <v>87</v>
      </c>
      <c r="K2" s="5" t="s">
        <v>135</v>
      </c>
    </row>
    <row r="3" spans="1:13" ht="12.75">
      <c r="A3" t="s">
        <v>88</v>
      </c>
      <c r="J3" s="14" t="s">
        <v>36</v>
      </c>
      <c r="K3" s="49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134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89</v>
      </c>
      <c r="J5" s="15"/>
      <c r="K5" s="15"/>
      <c r="L5" s="21" t="s">
        <v>41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44">
        <f>L6*126.87*1.302</f>
        <v>0</v>
      </c>
    </row>
    <row r="7" spans="10:13" ht="12.75">
      <c r="J7" s="14">
        <v>2</v>
      </c>
      <c r="K7" s="14" t="s">
        <v>44</v>
      </c>
      <c r="L7" s="14"/>
      <c r="M7" s="44">
        <f aca="true" t="shared" si="0" ref="M7:M19">L7*126.87*1.302</f>
        <v>0</v>
      </c>
    </row>
    <row r="8" spans="1:13" ht="12.75">
      <c r="A8" t="s">
        <v>92</v>
      </c>
      <c r="J8" s="15"/>
      <c r="K8" s="15" t="s">
        <v>45</v>
      </c>
      <c r="L8" s="21"/>
      <c r="M8" s="44">
        <f t="shared" si="0"/>
        <v>0</v>
      </c>
    </row>
    <row r="9" spans="5:13" ht="12.75">
      <c r="E9" t="s">
        <v>93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3.7</v>
      </c>
      <c r="M11" s="44">
        <f t="shared" si="0"/>
        <v>611.1835380000001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4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</v>
      </c>
      <c r="M13" s="44">
        <f t="shared" si="0"/>
        <v>611.1835380000001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5:13" ht="12.75">
      <c r="E15" t="s">
        <v>99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1.85</v>
      </c>
      <c r="M16" s="44">
        <f t="shared" si="0"/>
        <v>305.59176900000006</v>
      </c>
    </row>
    <row r="17" spans="5:13" ht="12.75">
      <c r="E17" t="s">
        <v>101</v>
      </c>
      <c r="J17" s="15" t="s">
        <v>54</v>
      </c>
      <c r="K17" s="26" t="s">
        <v>82</v>
      </c>
      <c r="L17" s="21">
        <v>10</v>
      </c>
      <c r="M17" s="44">
        <f t="shared" si="0"/>
        <v>1651.8474</v>
      </c>
    </row>
    <row r="18" spans="1:13" ht="12.75">
      <c r="A18" t="s">
        <v>102</v>
      </c>
      <c r="J18" s="15" t="s">
        <v>56</v>
      </c>
      <c r="K18" s="26" t="s">
        <v>55</v>
      </c>
      <c r="L18" s="21">
        <v>1.8</v>
      </c>
      <c r="M18" s="44">
        <f t="shared" si="0"/>
        <v>297.332532</v>
      </c>
    </row>
    <row r="19" spans="1:13" ht="12.75">
      <c r="A19" t="s">
        <v>103</v>
      </c>
      <c r="J19" s="16" t="s">
        <v>81</v>
      </c>
      <c r="K19" s="18" t="s">
        <v>57</v>
      </c>
      <c r="L19" s="23">
        <v>0.5</v>
      </c>
      <c r="M19" s="44">
        <f t="shared" si="0"/>
        <v>82.59237</v>
      </c>
    </row>
    <row r="20" spans="1:13" ht="12.75">
      <c r="A20" t="s">
        <v>128</v>
      </c>
      <c r="J20" s="20"/>
      <c r="K20" s="27" t="s">
        <v>58</v>
      </c>
      <c r="L20" s="28">
        <f>SUM(L6:L19)</f>
        <v>21.55</v>
      </c>
      <c r="M20" s="33">
        <f>SUM(M6:M19)</f>
        <v>3559.7311470000004</v>
      </c>
    </row>
    <row r="21" spans="1:11" ht="12.75">
      <c r="A21" t="s">
        <v>104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137</v>
      </c>
      <c r="L24" s="44">
        <v>9.66</v>
      </c>
      <c r="M24" s="32">
        <f>L24*126.87*1.302*1.15</f>
        <v>1835.03727666</v>
      </c>
    </row>
    <row r="25" spans="1:13" ht="12.75">
      <c r="A25" t="s">
        <v>108</v>
      </c>
      <c r="J25" s="20">
        <v>2</v>
      </c>
      <c r="K25" s="20" t="s">
        <v>138</v>
      </c>
      <c r="L25" s="25">
        <f>0.07*7.1</f>
        <v>0.497</v>
      </c>
      <c r="M25" s="32">
        <f aca="true" t="shared" si="1" ref="M25:M36">L25*126.87*1.302*1.15</f>
        <v>94.41133814700001</v>
      </c>
    </row>
    <row r="26" spans="1:13" ht="12.75">
      <c r="A26" t="s">
        <v>109</v>
      </c>
      <c r="J26" s="20">
        <v>3</v>
      </c>
      <c r="K26" s="20"/>
      <c r="L26" s="44"/>
      <c r="M26" s="32">
        <f t="shared" si="1"/>
        <v>0</v>
      </c>
    </row>
    <row r="27" spans="1:13" ht="12.75">
      <c r="A27" s="46" t="s">
        <v>110</v>
      </c>
      <c r="B27" s="46"/>
      <c r="C27" s="46"/>
      <c r="D27" s="46"/>
      <c r="E27" s="46"/>
      <c r="F27" s="46"/>
      <c r="G27" s="46"/>
      <c r="J27" s="20">
        <v>4</v>
      </c>
      <c r="K27" s="20"/>
      <c r="L27" s="52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44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3380.9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716.6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282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11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58</v>
      </c>
      <c r="L37" s="28">
        <f>SUM(L24:L36)</f>
        <v>10.157</v>
      </c>
      <c r="M37" s="33">
        <f>SUM(M24:M36)</f>
        <v>1929.448614807</v>
      </c>
    </row>
    <row r="38" ht="12.75">
      <c r="K38" s="1" t="s">
        <v>62</v>
      </c>
    </row>
    <row r="39" spans="1:13" ht="12.75">
      <c r="A39" s="2" t="s">
        <v>6</v>
      </c>
      <c r="F39" s="11">
        <v>47744.8</v>
      </c>
      <c r="J39" s="22" t="s">
        <v>36</v>
      </c>
      <c r="K39" s="22"/>
      <c r="L39" s="22" t="s">
        <v>63</v>
      </c>
      <c r="M39" s="22" t="s">
        <v>42</v>
      </c>
    </row>
    <row r="40" spans="1:13" ht="12.75">
      <c r="A40" t="s">
        <v>7</v>
      </c>
      <c r="F40" s="5">
        <v>52242.56</v>
      </c>
      <c r="J40" s="23" t="s">
        <v>37</v>
      </c>
      <c r="K40" s="23" t="s">
        <v>83</v>
      </c>
      <c r="L40" s="23"/>
      <c r="M40" s="23" t="s">
        <v>64</v>
      </c>
    </row>
    <row r="41" spans="2:13" ht="12.75">
      <c r="B41" t="s">
        <v>8</v>
      </c>
      <c r="F41" s="9">
        <f>F40/F39</f>
        <v>1.0942041855867026</v>
      </c>
      <c r="J41" s="20">
        <v>1</v>
      </c>
      <c r="K41" s="20" t="s">
        <v>139</v>
      </c>
      <c r="L41" s="25" t="s">
        <v>140</v>
      </c>
      <c r="M41" s="25">
        <f>7*25.6</f>
        <v>179.20000000000002</v>
      </c>
    </row>
    <row r="42" spans="1:13" ht="12.75">
      <c r="A42" s="7" t="s">
        <v>133</v>
      </c>
      <c r="B42" s="7"/>
      <c r="C42" s="7"/>
      <c r="D42" s="7"/>
      <c r="E42" s="7"/>
      <c r="F42" s="5">
        <f>250+250+105</f>
        <v>605</v>
      </c>
      <c r="J42" s="20">
        <v>2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52847.56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53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3148.79*1.302</f>
        <v>4099.72458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f>1600*1.302</f>
        <v>2083.2000000000003</v>
      </c>
      <c r="J49" s="20">
        <v>10</v>
      </c>
      <c r="K49" s="20"/>
      <c r="L49" s="25"/>
      <c r="M49" s="25"/>
    </row>
    <row r="50" spans="1:13" ht="12.75">
      <c r="A50" s="55" t="s">
        <v>84</v>
      </c>
      <c r="B50" s="56"/>
      <c r="C50" s="56"/>
      <c r="D50" s="56"/>
      <c r="E50" s="57">
        <v>0.43</v>
      </c>
      <c r="F50" s="58">
        <f>E50*E32</f>
        <v>1453.787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7636.711580000001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79</v>
      </c>
      <c r="B54">
        <v>716.6</v>
      </c>
      <c r="C54" t="s">
        <v>13</v>
      </c>
      <c r="D54" s="5">
        <v>0.1</v>
      </c>
      <c r="E54" t="s">
        <v>14</v>
      </c>
      <c r="F54" s="11">
        <f>B54*D54</f>
        <v>71.66000000000001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71.66000000000001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45">
        <v>240839</v>
      </c>
      <c r="D57">
        <v>229360</v>
      </c>
      <c r="E57">
        <v>3380.9</v>
      </c>
      <c r="F57" s="34">
        <f>C57/D57*E57</f>
        <v>3550.1071464073943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3559.7311470000004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M37</f>
        <v>1929.448614807</v>
      </c>
      <c r="J59" s="20">
        <v>20</v>
      </c>
      <c r="K59" s="20"/>
      <c r="L59" s="25"/>
      <c r="M59" s="25"/>
    </row>
    <row r="60" spans="1:13" ht="12.75">
      <c r="A60" t="s">
        <v>72</v>
      </c>
      <c r="F60" s="5">
        <f>1*600*1.302</f>
        <v>781.2</v>
      </c>
      <c r="J60" s="20"/>
      <c r="K60" s="20"/>
      <c r="L60" s="30" t="s">
        <v>65</v>
      </c>
      <c r="M60" s="33">
        <f>SUM(M41:M59)</f>
        <v>179.20000000000002</v>
      </c>
    </row>
    <row r="61" spans="1:6" ht="12.75">
      <c r="A61" t="s">
        <v>22</v>
      </c>
      <c r="F61" s="11">
        <f>M60</f>
        <v>179.20000000000002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3380.9</v>
      </c>
      <c r="C64" t="s">
        <v>13</v>
      </c>
      <c r="D64" s="11">
        <v>0.22</v>
      </c>
      <c r="E64" t="s">
        <v>14</v>
      </c>
      <c r="F64" s="11">
        <f>B64*D64</f>
        <v>743.798</v>
      </c>
    </row>
    <row r="65" spans="1:6" ht="12.75">
      <c r="A65" s="45" t="s">
        <v>75</v>
      </c>
      <c r="B65" s="45"/>
      <c r="C65" s="45"/>
      <c r="D65" s="54"/>
      <c r="E65" s="45"/>
      <c r="F65" s="54">
        <v>0</v>
      </c>
    </row>
    <row r="66" spans="1:6" ht="12.75">
      <c r="A66" s="56" t="s">
        <v>85</v>
      </c>
      <c r="B66" s="56"/>
      <c r="C66" s="56"/>
      <c r="D66" s="58">
        <v>0.32</v>
      </c>
      <c r="E66" s="56"/>
      <c r="F66" s="58">
        <f>D66*E32</f>
        <v>1081.8880000000001</v>
      </c>
    </row>
    <row r="67" spans="1:6" ht="12.75">
      <c r="A67" s="4" t="s">
        <v>25</v>
      </c>
      <c r="B67" s="10"/>
      <c r="C67" s="10"/>
      <c r="F67" s="31">
        <f>SUM(F57:F66)</f>
        <v>11825.372908214398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3380.9</v>
      </c>
      <c r="C69" t="s">
        <v>66</v>
      </c>
      <c r="D69" s="5">
        <v>0.23</v>
      </c>
      <c r="E69" t="s">
        <v>14</v>
      </c>
      <c r="F69" s="11">
        <f>B69*D69</f>
        <v>777.6070000000001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3380.9</v>
      </c>
      <c r="C72" t="s">
        <v>13</v>
      </c>
      <c r="D72" s="11">
        <v>0.91</v>
      </c>
      <c r="E72" t="s">
        <v>14</v>
      </c>
      <c r="F72" s="11">
        <f>B72*D72</f>
        <v>3076.619</v>
      </c>
    </row>
    <row r="73" spans="1:6" ht="12.75">
      <c r="A73" s="4" t="s">
        <v>29</v>
      </c>
      <c r="F73" s="31">
        <f>F69+F72</f>
        <v>3854.226</v>
      </c>
    </row>
    <row r="74" spans="1:6" ht="12.75">
      <c r="A74" s="4" t="s">
        <v>30</v>
      </c>
      <c r="F74" s="5"/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3380.9</v>
      </c>
      <c r="C76" t="s">
        <v>13</v>
      </c>
      <c r="D76" s="11">
        <v>2.23</v>
      </c>
      <c r="E76" t="s">
        <v>14</v>
      </c>
      <c r="F76" s="11">
        <f>B76*D76</f>
        <v>7539.407</v>
      </c>
    </row>
    <row r="77" spans="1:6" ht="12.75">
      <c r="A77" s="4" t="s">
        <v>32</v>
      </c>
      <c r="F77" s="31">
        <f>SUM(F76)</f>
        <v>7539.407</v>
      </c>
    </row>
    <row r="78" spans="1:6" ht="12.75">
      <c r="A78" s="59" t="s">
        <v>78</v>
      </c>
      <c r="B78" s="56"/>
      <c r="C78" s="56"/>
      <c r="D78" s="57">
        <v>2.05</v>
      </c>
      <c r="E78" s="56"/>
      <c r="F78" s="60">
        <f>D78*E32</f>
        <v>6930.844999999999</v>
      </c>
    </row>
    <row r="79" spans="1:6" ht="12.75">
      <c r="A79" s="1" t="s">
        <v>33</v>
      </c>
      <c r="B79" s="1"/>
      <c r="F79" s="31">
        <f>F51+F55+F67+F73+F77+F78</f>
        <v>37858.22248821439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2195.7769043164344</v>
      </c>
    </row>
    <row r="81" spans="1:6" ht="12.75">
      <c r="A81" s="1"/>
      <c r="B81" s="36" t="s">
        <v>129</v>
      </c>
      <c r="C81" s="36"/>
      <c r="D81" s="1"/>
      <c r="E81" s="50"/>
      <c r="F81" s="51">
        <v>1623.8</v>
      </c>
    </row>
    <row r="82" spans="1:6" ht="12.75">
      <c r="A82" s="1"/>
      <c r="B82" s="36" t="s">
        <v>130</v>
      </c>
      <c r="C82" s="36"/>
      <c r="D82" s="1"/>
      <c r="E82" s="50"/>
      <c r="F82" s="51">
        <v>304.37</v>
      </c>
    </row>
    <row r="83" spans="1:6" ht="12.75">
      <c r="A83" s="1"/>
      <c r="B83" s="36" t="s">
        <v>131</v>
      </c>
      <c r="C83" s="36"/>
      <c r="D83" s="1"/>
      <c r="E83" s="50"/>
      <c r="F83" s="51">
        <v>0</v>
      </c>
    </row>
    <row r="84" spans="1:9" ht="13.5">
      <c r="A84" s="12" t="s">
        <v>35</v>
      </c>
      <c r="B84" s="12"/>
      <c r="C84" s="12"/>
      <c r="D84" s="12"/>
      <c r="E84" s="12"/>
      <c r="F84" s="35">
        <f>F79+F80+F81+F82+F83</f>
        <v>41982.169392530835</v>
      </c>
      <c r="I84" s="7"/>
    </row>
    <row r="85" spans="2:6" ht="12.75">
      <c r="B85" s="37" t="s">
        <v>68</v>
      </c>
      <c r="C85" s="38" t="s">
        <v>69</v>
      </c>
      <c r="D85" s="22" t="s">
        <v>70</v>
      </c>
      <c r="E85" s="22" t="s">
        <v>71</v>
      </c>
      <c r="F85" s="41" t="s">
        <v>136</v>
      </c>
    </row>
    <row r="86" spans="1:6" ht="12.75">
      <c r="A86" s="13"/>
      <c r="B86" s="39">
        <v>44166</v>
      </c>
      <c r="C86" s="40">
        <v>20575</v>
      </c>
      <c r="D86" s="42">
        <f>F43</f>
        <v>52847.56</v>
      </c>
      <c r="E86" s="42">
        <f>F84</f>
        <v>41982.169392530835</v>
      </c>
      <c r="F86" s="43">
        <f>C86+D86-E86</f>
        <v>31440.390607469162</v>
      </c>
    </row>
    <row r="88" spans="1:6" ht="13.5" thickBot="1">
      <c r="A88" t="s">
        <v>113</v>
      </c>
      <c r="C88" s="47">
        <v>43800</v>
      </c>
      <c r="D88" s="8" t="s">
        <v>114</v>
      </c>
      <c r="E88" s="47">
        <v>43830</v>
      </c>
      <c r="F88" t="s">
        <v>115</v>
      </c>
    </row>
    <row r="89" spans="1:7" ht="13.5" thickBot="1">
      <c r="A89" t="s">
        <v>116</v>
      </c>
      <c r="F89" s="48">
        <f>E86</f>
        <v>41982.169392530835</v>
      </c>
      <c r="G89" t="s">
        <v>14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5" ht="12.75">
      <c r="A95" t="s">
        <v>122</v>
      </c>
    </row>
    <row r="96" ht="12.75">
      <c r="A96" t="s">
        <v>123</v>
      </c>
    </row>
    <row r="98" ht="12.75">
      <c r="B98" t="s">
        <v>124</v>
      </c>
    </row>
    <row r="100" ht="12.75">
      <c r="A100" t="s">
        <v>125</v>
      </c>
    </row>
    <row r="101" ht="12.75">
      <c r="G101" s="7"/>
    </row>
    <row r="103" ht="12.75">
      <c r="A103" t="s">
        <v>126</v>
      </c>
    </row>
    <row r="106" ht="12.75">
      <c r="A106" t="s">
        <v>127</v>
      </c>
    </row>
    <row r="107" ht="12.75"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2017-08-21T12:53:03Z</cp:lastPrinted>
  <dcterms:created xsi:type="dcterms:W3CDTF">2008-08-18T07:30:19Z</dcterms:created>
  <dcterms:modified xsi:type="dcterms:W3CDTF">2020-02-13T12:40:55Z</dcterms:modified>
  <cp:category/>
  <cp:version/>
  <cp:contentType/>
  <cp:contentStatus/>
</cp:coreProperties>
</file>