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<sst xmlns="http://schemas.openxmlformats.org/spreadsheetml/2006/main" count="205" uniqueCount="174">
  <si>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</si>
  <si>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</si>
  <si>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</si>
  <si>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</si>
  <si>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</si>
  <si>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</si>
  <si>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</si>
  <si>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</si>
  <si>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</si>
  <si>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</si>
  <si>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</si>
  <si>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</si>
  <si>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</si>
  <si>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</si>
  <si>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</si>
  <si>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</si>
  <si>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</si>
  <si>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</si>
  <si>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</si>
  <si>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</si>
  <si>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</si>
  <si>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</si>
  <si>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</si>
  <si>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</si>
  <si>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</si>
  <si>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</si>
  <si>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</si>
  <si>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</si>
  <si>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</si>
  <si>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</si>
  <si>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</si>
  <si>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</si>
  <si>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</si>
  <si>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</si>
  <si>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</si>
  <si>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</si>
  <si>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</si>
  <si>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</si>
  <si>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</si>
  <si>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</si>
  <si>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</si>
  <si>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</si>
  <si>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</si>
  <si>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</si>
  <si>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</si>
  <si>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</si>
  <si>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</si>
  <si>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</si>
  <si>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</si>
  <si>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</si>
  <si>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</si>
  <si>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</si>
  <si>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</si>
  <si>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</si>
  <si>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</si>
  <si>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</si>
  <si>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</si>
  <si>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</si>
  <si>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</si>
  <si>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</si>
  <si>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</si>
  <si>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</si>
  <si>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</si>
  <si>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</si>
  <si>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</si>
  <si>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</si>
  <si>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</si>
  <si>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</si>
  <si>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</si>
  <si>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</si>
  <si>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</si>
  <si>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</si>
  <si>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</si>
  <si>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</si>
  <si>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</si>
  <si>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</si>
  <si>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</si>
  <si>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</si>
  <si>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</si>
  <si>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</si>
  <si>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</si>
  <si>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</si>
  <si>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</si>
  <si>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</si>
  <si>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</si>
  <si>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</si>
  <si>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</si>
  <si>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</si>
  <si>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</si>
  <si>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</si>
  <si>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</si>
  <si>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</si>
  <si>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</si>
  <si>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</si>
  <si>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</si>
  <si>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</si>
  <si>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</si>
  <si>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</si>
  <si>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</si>
  <si>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</si>
  <si>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</si>
  <si>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</si>
  <si>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</si>
  <si>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</si>
  <si>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</si>
  <si>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</si>
  <si>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</si>
  <si>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</si>
  <si>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</si>
  <si>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</si>
  <si>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</si>
  <si>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</si>
  <si>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</si>
  <si>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</si>
  <si>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</si>
  <si>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</si>
  <si>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</si>
  <si>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</si>
  <si>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</si>
  <si>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</si>
  <si>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</si>
  <si>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</si>
  <si>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</si>
  <si>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</si>
  <si>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</si>
  <si>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</si>
  <si>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</si>
  <si>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</si>
  <si>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</si>
  <si>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</si>
  <si>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</si>
  <si>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</si>
  <si>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2019 г.</t>
  </si>
  <si>
    <t>декабря</t>
  </si>
  <si>
    <t>за   декабрь  2019 г.</t>
  </si>
  <si>
    <t>ост.на 01.01</t>
  </si>
  <si>
    <t>спецтехника</t>
  </si>
  <si>
    <t>5 ч.</t>
  </si>
  <si>
    <t>смена труб д 110 (2мп) кв.36</t>
  </si>
  <si>
    <t>труба д 110 пвх</t>
  </si>
  <si>
    <t>2мп</t>
  </si>
  <si>
    <t>ревизка 110</t>
  </si>
  <si>
    <t>1шт</t>
  </si>
  <si>
    <t>муфта 110 комп.</t>
  </si>
  <si>
    <t>муфта натяжная 110</t>
  </si>
  <si>
    <t>диск</t>
  </si>
  <si>
    <t>3шт</t>
  </si>
  <si>
    <t>переход 110</t>
  </si>
  <si>
    <t>смена вентиля д 20 (1шт) чердак</t>
  </si>
  <si>
    <t>вентиль д 20</t>
  </si>
  <si>
    <t>кронштейн рад.</t>
  </si>
  <si>
    <t>2шт</t>
  </si>
  <si>
    <t>ремонт вентканалов чердак</t>
  </si>
  <si>
    <t>кирпич</t>
  </si>
  <si>
    <t>100шт</t>
  </si>
  <si>
    <t>цемент</t>
  </si>
  <si>
    <t>50кг</t>
  </si>
  <si>
    <t>смесь штукат.</t>
  </si>
  <si>
    <t>доска</t>
  </si>
  <si>
    <t>20шт</t>
  </si>
  <si>
    <t>гвозди</t>
  </si>
  <si>
    <t>3кг</t>
  </si>
  <si>
    <t>оц.железо</t>
  </si>
  <si>
    <t>6 лист.</t>
  </si>
  <si>
    <t>саморез</t>
  </si>
  <si>
    <t>400шт</t>
  </si>
  <si>
    <t>смена провода (30мп) чердак</t>
  </si>
  <si>
    <t xml:space="preserve">смена патрона (1шт) </t>
  </si>
  <si>
    <t>эл. Провод</t>
  </si>
  <si>
    <t>30мп</t>
  </si>
  <si>
    <t>вилка</t>
  </si>
  <si>
    <t>патрон</t>
  </si>
  <si>
    <t>смена ламп (2 шт)</t>
  </si>
  <si>
    <t>лампа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</si>
</sst>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58" sqref="M58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12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1694.7954324000002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17.07</v>
      </c>
      <c r="M20" s="34">
        <f>SUM(M6:M19)</f>
        <v>2819.7035118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138</v>
      </c>
      <c r="L24" s="53">
        <f>0.02*146.9</f>
        <v>2.938</v>
      </c>
      <c r="M24" s="33">
        <f>L24*126.87*1.302*1.15</f>
        <v>558.1096810380001</v>
      </c>
    </row>
    <row r="25" spans="1:13" ht="12.75">
      <c r="A25" t="s">
        <v>113</v>
      </c>
      <c r="J25" s="35">
        <v>2</v>
      </c>
      <c r="K25" s="36" t="s">
        <v>148</v>
      </c>
      <c r="L25" s="53">
        <v>0.81</v>
      </c>
      <c r="M25" s="33">
        <f>L25*126.87*1.302*1.15</f>
        <v>153.86958531000002</v>
      </c>
    </row>
    <row r="26" spans="1:13" ht="12.75">
      <c r="A26" t="s">
        <v>114</v>
      </c>
      <c r="J26" s="35">
        <v>3</v>
      </c>
      <c r="K26" s="36" t="s">
        <v>152</v>
      </c>
      <c r="L26" s="53">
        <v>25</v>
      </c>
      <c r="M26" s="33">
        <f>L26*126.87*1.302*1.15</f>
        <v>4749.061275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166</v>
      </c>
      <c r="L27" s="53">
        <f>0.3*19</f>
        <v>5.7</v>
      </c>
      <c r="M27" s="33">
        <f>L27*126.87*1.302*1.15</f>
        <v>1082.7859707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167</v>
      </c>
      <c r="L28" s="23">
        <v>0.39</v>
      </c>
      <c r="M28" s="33">
        <f aca="true" t="shared" si="1" ref="M28:M33">L28*126.87*1.302*1.15</f>
        <v>74.08535589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172</v>
      </c>
      <c r="L29" s="23">
        <v>0.14</v>
      </c>
      <c r="M29" s="33">
        <f t="shared" si="1"/>
        <v>26.594743140000002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20"/>
      <c r="K34" s="30" t="s">
        <v>56</v>
      </c>
      <c r="L34" s="28">
        <f>SUM(L24:L33)</f>
        <v>34.978</v>
      </c>
      <c r="M34" s="34">
        <f>SUM(M24:M33)</f>
        <v>6644.506611078</v>
      </c>
    </row>
    <row r="35" spans="1:11" ht="12.75">
      <c r="A35" t="s">
        <v>3</v>
      </c>
      <c r="K35" s="1" t="s">
        <v>60</v>
      </c>
    </row>
    <row r="36" spans="1:13" ht="12.75">
      <c r="A36" t="s">
        <v>4</v>
      </c>
      <c r="E36">
        <v>427</v>
      </c>
      <c r="F36" t="s">
        <v>64</v>
      </c>
      <c r="J36" s="22" t="s">
        <v>34</v>
      </c>
      <c r="K36" s="22"/>
      <c r="L36" s="22" t="s">
        <v>61</v>
      </c>
      <c r="M36" s="22" t="s">
        <v>40</v>
      </c>
    </row>
    <row r="37" spans="10:13" ht="12.75">
      <c r="J37" s="23" t="s">
        <v>35</v>
      </c>
      <c r="K37" s="23" t="s">
        <v>36</v>
      </c>
      <c r="L37" s="23"/>
      <c r="M37" s="23" t="s">
        <v>62</v>
      </c>
    </row>
    <row r="38" spans="2:13" ht="12.75">
      <c r="B38" s="1" t="s">
        <v>5</v>
      </c>
      <c r="C38" s="1"/>
      <c r="J38" s="20">
        <v>1</v>
      </c>
      <c r="K38" s="20" t="s">
        <v>136</v>
      </c>
      <c r="L38" s="25" t="s">
        <v>137</v>
      </c>
      <c r="M38" s="25">
        <f>5*1400</f>
        <v>7000</v>
      </c>
    </row>
    <row r="39" spans="10:13" ht="12.75">
      <c r="J39" s="20">
        <v>2</v>
      </c>
      <c r="K39" s="20" t="s">
        <v>139</v>
      </c>
      <c r="L39" s="25" t="s">
        <v>140</v>
      </c>
      <c r="M39" s="25">
        <f>2*316</f>
        <v>632</v>
      </c>
    </row>
    <row r="40" spans="1:13" ht="12.75">
      <c r="A40" s="2" t="s">
        <v>6</v>
      </c>
      <c r="F40" s="11">
        <v>50884.42</v>
      </c>
      <c r="J40" s="20">
        <v>3</v>
      </c>
      <c r="K40" s="20" t="s">
        <v>141</v>
      </c>
      <c r="L40" s="25" t="s">
        <v>142</v>
      </c>
      <c r="M40" s="25">
        <v>98</v>
      </c>
    </row>
    <row r="41" spans="1:13" ht="12.75">
      <c r="A41" t="s">
        <v>7</v>
      </c>
      <c r="F41" s="5">
        <v>46604.48</v>
      </c>
      <c r="J41" s="20">
        <v>4</v>
      </c>
      <c r="K41" s="20" t="s">
        <v>143</v>
      </c>
      <c r="L41" s="25" t="s">
        <v>142</v>
      </c>
      <c r="M41" s="25">
        <v>70.08</v>
      </c>
    </row>
    <row r="42" spans="2:13" ht="12.75">
      <c r="B42" t="s">
        <v>8</v>
      </c>
      <c r="F42" s="9">
        <f>F41/F40</f>
        <v>0.9158889892033751</v>
      </c>
      <c r="J42" s="20">
        <v>5</v>
      </c>
      <c r="K42" s="20" t="s">
        <v>144</v>
      </c>
      <c r="L42" s="25" t="s">
        <v>142</v>
      </c>
      <c r="M42" s="25">
        <v>70.08</v>
      </c>
    </row>
    <row r="43" spans="1:13" ht="24.75" customHeight="1">
      <c r="A43" s="66" t="s">
        <v>131</v>
      </c>
      <c r="B43" s="66"/>
      <c r="C43" s="66"/>
      <c r="D43" s="66"/>
      <c r="E43" s="56"/>
      <c r="F43" s="11">
        <f>400+250+400+(920.3*12.8)</f>
        <v>12829.84</v>
      </c>
      <c r="J43" s="20">
        <v>6</v>
      </c>
      <c r="K43" s="20" t="s">
        <v>145</v>
      </c>
      <c r="L43" s="25" t="s">
        <v>146</v>
      </c>
      <c r="M43" s="25">
        <f>3*55</f>
        <v>165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59434.32000000001</v>
      </c>
      <c r="J44" s="20">
        <v>7</v>
      </c>
      <c r="K44" s="20" t="s">
        <v>147</v>
      </c>
      <c r="L44" s="25" t="s">
        <v>142</v>
      </c>
      <c r="M44" s="25">
        <v>115</v>
      </c>
    </row>
    <row r="45" spans="10:13" ht="12.75">
      <c r="J45" s="20">
        <v>8</v>
      </c>
      <c r="K45" s="20" t="s">
        <v>149</v>
      </c>
      <c r="L45" s="25" t="s">
        <v>142</v>
      </c>
      <c r="M45" s="25">
        <v>374.28</v>
      </c>
    </row>
    <row r="46" spans="2:13" ht="12.75">
      <c r="B46" s="1" t="s">
        <v>10</v>
      </c>
      <c r="C46" s="1"/>
      <c r="J46" s="20">
        <v>9</v>
      </c>
      <c r="K46" s="57" t="s">
        <v>150</v>
      </c>
      <c r="L46" s="25" t="s">
        <v>151</v>
      </c>
      <c r="M46" s="25">
        <f>2*67.25</f>
        <v>134.5</v>
      </c>
    </row>
    <row r="47" spans="10:13" ht="12.75">
      <c r="J47" s="20">
        <v>10</v>
      </c>
      <c r="K47" s="20" t="s">
        <v>153</v>
      </c>
      <c r="L47" s="25" t="s">
        <v>154</v>
      </c>
      <c r="M47" s="25">
        <f>100*9.5</f>
        <v>950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 t="s">
        <v>155</v>
      </c>
      <c r="L48" s="25" t="s">
        <v>156</v>
      </c>
      <c r="M48" s="25">
        <f>50*7.11</f>
        <v>355.5</v>
      </c>
    </row>
    <row r="49" spans="1:13" ht="12.75">
      <c r="A49" t="s">
        <v>12</v>
      </c>
      <c r="F49" s="11">
        <f>7246.7*1.302</f>
        <v>9435.2034</v>
      </c>
      <c r="J49" s="20">
        <v>12</v>
      </c>
      <c r="K49" s="20" t="s">
        <v>157</v>
      </c>
      <c r="L49" s="25" t="s">
        <v>156</v>
      </c>
      <c r="M49" s="25">
        <f>50*11.33</f>
        <v>566.5</v>
      </c>
    </row>
    <row r="50" spans="1:13" ht="12.75">
      <c r="A50" s="6" t="s">
        <v>15</v>
      </c>
      <c r="F50" s="11">
        <f>2000*1.302</f>
        <v>2604</v>
      </c>
      <c r="J50" s="20">
        <v>13</v>
      </c>
      <c r="K50" s="20" t="s">
        <v>158</v>
      </c>
      <c r="L50" s="25" t="s">
        <v>159</v>
      </c>
      <c r="M50" s="25">
        <f>20*214.82</f>
        <v>4296.4</v>
      </c>
    </row>
    <row r="51" spans="1:13" ht="12.75">
      <c r="A51" s="60" t="s">
        <v>84</v>
      </c>
      <c r="B51" s="61"/>
      <c r="C51" s="61"/>
      <c r="D51" s="61"/>
      <c r="E51" s="62">
        <v>0.43</v>
      </c>
      <c r="F51" s="63">
        <f>E51*E33</f>
        <v>1572.08</v>
      </c>
      <c r="J51" s="20">
        <v>14</v>
      </c>
      <c r="K51" s="20" t="s">
        <v>160</v>
      </c>
      <c r="L51" s="25" t="s">
        <v>161</v>
      </c>
      <c r="M51" s="25">
        <f>3*100</f>
        <v>300</v>
      </c>
    </row>
    <row r="52" spans="1:13" ht="12.75">
      <c r="A52" s="4" t="s">
        <v>74</v>
      </c>
      <c r="F52" s="32">
        <f>F49+F50+F51</f>
        <v>13611.2834</v>
      </c>
      <c r="J52" s="20">
        <v>15</v>
      </c>
      <c r="K52" s="20" t="s">
        <v>162</v>
      </c>
      <c r="L52" s="25" t="s">
        <v>163</v>
      </c>
      <c r="M52" s="25">
        <f>6*879.15</f>
        <v>5274.9</v>
      </c>
    </row>
    <row r="53" spans="1:13" ht="12.75">
      <c r="A53" s="4" t="s">
        <v>16</v>
      </c>
      <c r="F53" t="s">
        <v>73</v>
      </c>
      <c r="J53" s="20">
        <v>16</v>
      </c>
      <c r="K53" s="20" t="s">
        <v>164</v>
      </c>
      <c r="L53" s="25" t="s">
        <v>165</v>
      </c>
      <c r="M53" s="25">
        <f>400*0.68</f>
        <v>272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17</v>
      </c>
      <c r="K54" s="20" t="s">
        <v>168</v>
      </c>
      <c r="L54" s="25" t="s">
        <v>169</v>
      </c>
      <c r="M54" s="25">
        <f>30*27.82</f>
        <v>834.6</v>
      </c>
    </row>
    <row r="55" spans="1:13" ht="12.75">
      <c r="A55" t="s">
        <v>80</v>
      </c>
      <c r="B55">
        <v>1239.4</v>
      </c>
      <c r="C55" t="s">
        <v>13</v>
      </c>
      <c r="D55" s="5">
        <v>0.1</v>
      </c>
      <c r="E55" t="s">
        <v>14</v>
      </c>
      <c r="F55" s="11">
        <f>B55*D55</f>
        <v>123.94000000000001</v>
      </c>
      <c r="J55" s="20">
        <v>18</v>
      </c>
      <c r="K55" s="20" t="s">
        <v>170</v>
      </c>
      <c r="L55" s="25" t="s">
        <v>142</v>
      </c>
      <c r="M55" s="25">
        <v>35.71</v>
      </c>
    </row>
    <row r="56" spans="1:13" ht="12.75">
      <c r="A56" s="4" t="s">
        <v>17</v>
      </c>
      <c r="B56" s="10"/>
      <c r="C56" s="10"/>
      <c r="F56" s="32">
        <f>SUM(F54:F55)</f>
        <v>123.94000000000001</v>
      </c>
      <c r="J56" s="20">
        <v>19</v>
      </c>
      <c r="K56" s="20" t="s">
        <v>171</v>
      </c>
      <c r="L56" s="25" t="s">
        <v>142</v>
      </c>
      <c r="M56" s="25">
        <v>17.64</v>
      </c>
    </row>
    <row r="57" spans="1:13" ht="12.75">
      <c r="A57" s="4" t="s">
        <v>18</v>
      </c>
      <c r="B57" s="4"/>
      <c r="J57" s="20">
        <v>20</v>
      </c>
      <c r="K57" s="20" t="s">
        <v>173</v>
      </c>
      <c r="L57" s="25" t="s">
        <v>151</v>
      </c>
      <c r="M57" s="25">
        <f>2*25.6</f>
        <v>51.2</v>
      </c>
    </row>
    <row r="58" spans="1:13" ht="12.75">
      <c r="A58" t="s">
        <v>19</v>
      </c>
      <c r="C58" s="49">
        <v>240839</v>
      </c>
      <c r="D58">
        <v>229360</v>
      </c>
      <c r="E58">
        <v>3654.2</v>
      </c>
      <c r="F58" s="37">
        <f>C58/D58*E58</f>
        <v>3837.085253749564</v>
      </c>
      <c r="J58" s="20">
        <v>21</v>
      </c>
      <c r="K58" s="20"/>
      <c r="L58" s="25"/>
      <c r="M58" s="25"/>
    </row>
    <row r="59" spans="1:13" ht="14.25" customHeight="1">
      <c r="A59" t="s">
        <v>20</v>
      </c>
      <c r="F59" s="37">
        <f>M20</f>
        <v>2819.7035118</v>
      </c>
      <c r="J59" s="20"/>
      <c r="K59" s="20"/>
      <c r="L59" s="31" t="s">
        <v>63</v>
      </c>
      <c r="M59" s="28">
        <f>SUM(M38:M58)</f>
        <v>21613.389999999996</v>
      </c>
    </row>
    <row r="60" spans="1:6" ht="12.75">
      <c r="A60" t="s">
        <v>21</v>
      </c>
      <c r="F60" s="11">
        <f>M34</f>
        <v>6644.506611078</v>
      </c>
    </row>
    <row r="61" spans="1:6" ht="12.75">
      <c r="A61" t="s">
        <v>70</v>
      </c>
      <c r="F61" s="5">
        <f>0*600*30.2%</f>
        <v>0</v>
      </c>
    </row>
    <row r="62" spans="1:6" ht="12.75">
      <c r="A62" t="s">
        <v>22</v>
      </c>
      <c r="F62" s="5">
        <f>M59</f>
        <v>21613.389999999996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0.22</v>
      </c>
      <c r="E65" t="s">
        <v>14</v>
      </c>
      <c r="F65" s="11">
        <f>B65*D65</f>
        <v>804.32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61" t="s">
        <v>85</v>
      </c>
      <c r="B67" s="61"/>
      <c r="C67" s="61"/>
      <c r="D67" s="63">
        <v>0.32</v>
      </c>
      <c r="E67" s="61"/>
      <c r="F67" s="63">
        <f>D67*E33</f>
        <v>1169.92</v>
      </c>
    </row>
    <row r="68" spans="1:6" ht="12.75">
      <c r="A68" s="4" t="s">
        <v>25</v>
      </c>
      <c r="B68" s="10"/>
      <c r="C68" s="10"/>
      <c r="F68" s="32">
        <f>SUM(F58:F67)</f>
        <v>36888.92537662756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0.23</v>
      </c>
      <c r="E70" t="s">
        <v>14</v>
      </c>
      <c r="F70" s="11">
        <f>B70*D70</f>
        <v>840.88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0.91</v>
      </c>
      <c r="E73" t="s">
        <v>14</v>
      </c>
      <c r="F73" s="11">
        <f>B73*D73</f>
        <v>3326.96</v>
      </c>
    </row>
    <row r="74" spans="1:6" ht="12.75">
      <c r="A74" s="4" t="s">
        <v>29</v>
      </c>
      <c r="F74" s="32">
        <f>F70+F73</f>
        <v>4167.84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2.23</v>
      </c>
      <c r="E77" t="s">
        <v>14</v>
      </c>
      <c r="F77" s="11">
        <f>B77*D77</f>
        <v>8152.88</v>
      </c>
    </row>
    <row r="78" spans="1:6" ht="12.75">
      <c r="A78" s="4" t="s">
        <v>31</v>
      </c>
      <c r="F78" s="32">
        <f>SUM(F77)</f>
        <v>8152.88</v>
      </c>
    </row>
    <row r="79" spans="1:6" ht="12.75">
      <c r="A79" s="64" t="s">
        <v>79</v>
      </c>
      <c r="B79" s="61"/>
      <c r="C79" s="61"/>
      <c r="D79" s="62">
        <v>2.05</v>
      </c>
      <c r="E79" s="61"/>
      <c r="F79" s="65">
        <f>D79*E33</f>
        <v>7494.799999999999</v>
      </c>
    </row>
    <row r="80" spans="1:6" ht="12.75">
      <c r="A80" s="1" t="s">
        <v>32</v>
      </c>
      <c r="B80" s="1"/>
      <c r="F80" s="32">
        <f>F52+F56+F68+F74+F78+F79</f>
        <v>70439.66877662756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4085.500789044398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77361.15956567196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44166</v>
      </c>
      <c r="C87" s="42">
        <v>71631</v>
      </c>
      <c r="D87" s="45">
        <f>F44</f>
        <v>59434.32000000001</v>
      </c>
      <c r="E87" s="45">
        <f>F85</f>
        <v>77361.15956567196</v>
      </c>
      <c r="F87" s="46">
        <f>C87+D87-E87</f>
        <v>53704.16043432805</v>
      </c>
    </row>
    <row r="89" spans="1:6" ht="13.5" thickBot="1">
      <c r="A89" t="s">
        <v>86</v>
      </c>
      <c r="C89" s="51">
        <v>43800</v>
      </c>
      <c r="D89" s="8" t="s">
        <v>87</v>
      </c>
      <c r="E89" s="51">
        <v>43830</v>
      </c>
      <c r="F89" t="s">
        <v>88</v>
      </c>
    </row>
    <row r="90" spans="1:7" ht="13.5" thickBot="1">
      <c r="A90" t="s">
        <v>89</v>
      </c>
      <c r="F90" s="52">
        <f>E87</f>
        <v>77361.15956567196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2020-02-19T08:56:49Z</dcterms:modified>
  <cp:category/>
  <cp:version/>
  <cp:contentType/>
  <cp:contentStatus/>
</cp:coreProperties>
</file>