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<sst xmlns="http://schemas.openxmlformats.org/spreadsheetml/2006/main" count="177" uniqueCount="152">
  <si>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</si>
  <si>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</si>
  <si>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</si>
  <si>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</si>
  <si>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</si>
  <si>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</si>
  <si>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</si>
  <si>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</si>
  <si>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</si>
  <si>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</si>
  <si>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</si>
  <si>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</si>
  <si>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</si>
  <si>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</si>
  <si>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</si>
  <si>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</si>
  <si>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</si>
  <si>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</si>
  <si>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</si>
  <si>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</si>
  <si>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</si>
  <si>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</si>
  <si>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</si>
  <si>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</si>
  <si>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</si>
  <si>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</si>
  <si>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</si>
  <si>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</si>
  <si>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</si>
  <si>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</si>
  <si>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</si>
  <si>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</si>
  <si>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</si>
  <si>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</si>
  <si>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</si>
  <si>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</si>
  <si>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</si>
  <si>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</si>
  <si>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</si>
  <si>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</si>
  <si>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</si>
  <si>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</si>
  <si>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</si>
  <si>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</si>
  <si>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</si>
  <si>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</si>
  <si>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</si>
  <si>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</si>
  <si>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</si>
  <si>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</si>
  <si>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</si>
  <si>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</si>
  <si>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</si>
  <si>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</si>
  <si>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</si>
  <si>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</si>
  <si>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</si>
  <si>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</si>
  <si>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</si>
  <si>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</si>
  <si>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</si>
  <si>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</si>
  <si>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</si>
  <si>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</si>
  <si>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</si>
  <si>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</si>
  <si>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</si>
  <si>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</si>
  <si>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</si>
  <si>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</si>
  <si>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</si>
  <si>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</si>
  <si>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</si>
  <si>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</si>
  <si>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</si>
  <si>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</si>
  <si>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</si>
  <si>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</si>
  <si>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</si>
  <si>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</si>
  <si>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</si>
  <si>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</si>
  <si>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</si>
  <si>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</si>
  <si>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</si>
  <si>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</si>
  <si>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</si>
  <si>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</si>
  <si>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</si>
  <si>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</si>
  <si>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</si>
  <si>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</si>
  <si>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</si>
  <si>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</si>
  <si>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</si>
  <si>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</si>
  <si>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</si>
  <si>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</si>
  <si>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</si>
  <si>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</si>
  <si>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</si>
  <si>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</si>
  <si>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</si>
  <si>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</si>
  <si>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</si>
  <si>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</si>
  <si>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</si>
  <si>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</si>
  <si>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</si>
  <si>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</si>
  <si>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</si>
  <si>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</si>
  <si>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</si>
  <si>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</si>
  <si>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</si>
  <si>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</si>
  <si>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</si>
  <si>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</si>
  <si>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</si>
  <si>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</si>
  <si>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</si>
  <si>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</si>
  <si>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</si>
  <si>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</si>
  <si>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</si>
  <si>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</si>
  <si>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</si>
  <si>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</si>
  <si>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</si>
  <si>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</si>
  <si>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</si>
  <si>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(Спарк,ростелеком.комстар,видикон)</t>
  </si>
  <si>
    <t>июня</t>
  </si>
  <si>
    <t>за   июнь  2019 г.</t>
  </si>
  <si>
    <t>ост.на 01.07</t>
  </si>
  <si>
    <t>ВДГО (техобслуживание и ремонт)</t>
  </si>
  <si>
    <t>спец.техника</t>
  </si>
  <si>
    <t>ремонт кровли в 2 слоя (договор) 10м2 кв.13,14,15,43,59</t>
  </si>
  <si>
    <t>ремонт кровли в 1 слой (договор) 10м2 кв.13,14,15,43,60</t>
  </si>
  <si>
    <t>ремонт примыканий</t>
  </si>
  <si>
    <t xml:space="preserve">смена вентиля д 15 (1шт) </t>
  </si>
  <si>
    <t>вентиль д 15</t>
  </si>
  <si>
    <t>1шт</t>
  </si>
  <si>
    <t>стеклоизол</t>
  </si>
  <si>
    <t>газ пропан</t>
  </si>
  <si>
    <t>смена ламп (10шт) п-д3,4,5</t>
  </si>
  <si>
    <t>лампа</t>
  </si>
  <si>
    <t>10шт</t>
  </si>
  <si>
    <t>80рул.</t>
  </si>
  <si>
    <t>140кг</t>
  </si>
  <si>
    <t>смена ламп (2шт) п-д2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</si>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</sst>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48" sqref="M4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614.4872328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6.470000000000001</v>
      </c>
      <c r="M20" s="33">
        <f>SUM(M6:M19)</f>
        <v>1068.7452678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4"/>
      <c r="M24" s="32">
        <f>10*450</f>
        <v>4500</v>
      </c>
    </row>
    <row r="25" spans="1:13" ht="12.75">
      <c r="A25" t="s">
        <v>106</v>
      </c>
      <c r="J25" s="20">
        <v>2</v>
      </c>
      <c r="K25" s="20" t="s">
        <v>138</v>
      </c>
      <c r="L25" s="34"/>
      <c r="M25" s="32">
        <f>55172*1.3</f>
        <v>71723.6</v>
      </c>
    </row>
    <row r="26" spans="1:13" ht="12.75">
      <c r="A26" t="s">
        <v>107</v>
      </c>
      <c r="J26" s="20">
        <v>3</v>
      </c>
      <c r="K26" s="20" t="s">
        <v>139</v>
      </c>
      <c r="L26" s="47"/>
      <c r="M26" s="32">
        <f>9195*1.3</f>
        <v>11953.5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138</v>
      </c>
      <c r="L27" s="34"/>
      <c r="M27" s="32">
        <f>20690*1.3</f>
        <v>26897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140</v>
      </c>
      <c r="L28" s="34">
        <v>0.81</v>
      </c>
      <c r="M28" s="32">
        <f aca="true" t="shared" si="1" ref="M28:M37">L28*126.87*1.302*1.15</f>
        <v>153.86958531000002</v>
      </c>
    </row>
    <row r="29" spans="10:13" ht="12.75">
      <c r="J29" s="20">
        <v>6</v>
      </c>
      <c r="K29" s="20" t="s">
        <v>145</v>
      </c>
      <c r="L29" s="34">
        <f>0.1*7.1</f>
        <v>0.71</v>
      </c>
      <c r="M29" s="32">
        <f t="shared" si="1"/>
        <v>134.87334020999998</v>
      </c>
    </row>
    <row r="30" spans="2:13" ht="12.75">
      <c r="B30" t="s">
        <v>0</v>
      </c>
      <c r="J30" s="20">
        <v>7</v>
      </c>
      <c r="K30" s="20" t="s">
        <v>150</v>
      </c>
      <c r="L30" s="34">
        <f>0.02*7.1</f>
        <v>0.142</v>
      </c>
      <c r="M30" s="32">
        <f t="shared" si="1"/>
        <v>26.974668041999994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6"/>
      <c r="L32" s="47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1.662</v>
      </c>
      <c r="M38" s="33">
        <f>SUM(M24:M37)</f>
        <v>115389.81759356202</v>
      </c>
    </row>
    <row r="39" spans="1:11" ht="12.75">
      <c r="A39" s="2" t="s">
        <v>6</v>
      </c>
      <c r="F39" s="11">
        <v>54986.36</v>
      </c>
      <c r="K39" s="1" t="s">
        <v>62</v>
      </c>
    </row>
    <row r="40" spans="1:13" ht="12.75">
      <c r="A40" t="s">
        <v>7</v>
      </c>
      <c r="F40" s="5">
        <v>56827.29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1.0334797575253207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5">
        <f>250+400+250+105</f>
        <v>1005</v>
      </c>
      <c r="J42" s="20">
        <v>1</v>
      </c>
      <c r="K42" s="20" t="s">
        <v>136</v>
      </c>
      <c r="L42" s="25"/>
      <c r="M42" s="34">
        <f>1400+1120</f>
        <v>2520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57832.29</v>
      </c>
      <c r="J43" s="20">
        <v>2</v>
      </c>
      <c r="K43" s="20" t="s">
        <v>141</v>
      </c>
      <c r="L43" s="25" t="s">
        <v>142</v>
      </c>
      <c r="M43" s="25">
        <v>230.56</v>
      </c>
    </row>
    <row r="44" spans="10:13" ht="12.75">
      <c r="J44" s="20">
        <v>3</v>
      </c>
      <c r="K44" s="20" t="s">
        <v>143</v>
      </c>
      <c r="L44" s="25" t="s">
        <v>148</v>
      </c>
      <c r="M44" s="34">
        <f>80*760</f>
        <v>60800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149</v>
      </c>
      <c r="M45" s="25">
        <f>140*23.41</f>
        <v>3277.4</v>
      </c>
    </row>
    <row r="46" spans="10:13" ht="12.75">
      <c r="J46" s="20">
        <v>5</v>
      </c>
      <c r="K46" s="20" t="s">
        <v>146</v>
      </c>
      <c r="L46" s="25" t="s">
        <v>147</v>
      </c>
      <c r="M46" s="25">
        <f>10*11.6</f>
        <v>116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151</v>
      </c>
      <c r="M47" s="25">
        <f>2*11.6</f>
        <v>23.2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1153*1.202</f>
        <v>1385.906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9002.606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7693.6320000000005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8337.132000000001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239353</v>
      </c>
      <c r="D57">
        <v>229360</v>
      </c>
      <c r="E57">
        <v>3465.6</v>
      </c>
      <c r="F57" s="35">
        <f>C57/D57*E57</f>
        <v>3616.592940355772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1068.7452678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115389.81759356202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66967.15999999999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0.25</v>
      </c>
      <c r="E64" t="s">
        <v>14</v>
      </c>
      <c r="F64" s="11">
        <f>B64*D64</f>
        <v>866.4</v>
      </c>
      <c r="J64" s="20">
        <v>23</v>
      </c>
      <c r="K64" s="20"/>
      <c r="L64" s="25"/>
      <c r="M64" s="25"/>
    </row>
    <row r="65" spans="1:13" ht="12.75">
      <c r="A65" s="51" t="s">
        <v>135</v>
      </c>
      <c r="B65" s="51"/>
      <c r="C65" s="51"/>
      <c r="D65" s="52"/>
      <c r="E65" s="51"/>
      <c r="F65" s="52">
        <v>22500</v>
      </c>
      <c r="J65" s="20">
        <v>24</v>
      </c>
      <c r="K65" s="20"/>
      <c r="L65" s="25"/>
      <c r="M65" s="25"/>
    </row>
    <row r="66" spans="1:13" ht="12.75">
      <c r="A66" s="51" t="s">
        <v>83</v>
      </c>
      <c r="B66" s="51"/>
      <c r="C66" s="51"/>
      <c r="D66" s="52">
        <v>0</v>
      </c>
      <c r="E66" s="51"/>
      <c r="F66" s="52">
        <f>D66*E32</f>
        <v>0</v>
      </c>
      <c r="J66" s="20"/>
      <c r="K66" s="20"/>
      <c r="L66" s="30" t="s">
        <v>65</v>
      </c>
      <c r="M66" s="33">
        <f>SUM(M42:M65)</f>
        <v>66967.15999999999</v>
      </c>
    </row>
    <row r="67" spans="1:6" ht="12.75">
      <c r="A67" s="4" t="s">
        <v>25</v>
      </c>
      <c r="B67" s="10"/>
      <c r="C67" s="10"/>
      <c r="F67" s="31">
        <f>SUM(F57:F66)</f>
        <v>210408.7158017178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0.19</v>
      </c>
      <c r="E69" t="s">
        <v>14</v>
      </c>
      <c r="F69" s="11">
        <f>B69*D69</f>
        <v>658.4639999999999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0.94</v>
      </c>
      <c r="E72" t="s">
        <v>14</v>
      </c>
      <c r="F72" s="11">
        <f>B72*D72</f>
        <v>3257.6639999999998</v>
      </c>
    </row>
    <row r="73" spans="1:6" ht="12.75">
      <c r="A73" s="4" t="s">
        <v>29</v>
      </c>
      <c r="F73" s="31">
        <f>F69+F72</f>
        <v>3916.1279999999997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1.97</v>
      </c>
      <c r="E76" t="s">
        <v>14</v>
      </c>
      <c r="F76" s="11">
        <f>B76*D76</f>
        <v>6827.232</v>
      </c>
    </row>
    <row r="77" spans="1:6" ht="12.75">
      <c r="A77" s="4" t="s">
        <v>32</v>
      </c>
      <c r="F77" s="31">
        <f>SUM(F76)</f>
        <v>6827.232</v>
      </c>
    </row>
    <row r="78" spans="1:6" ht="12.75">
      <c r="A78" s="49" t="s">
        <v>77</v>
      </c>
      <c r="B78" s="45"/>
      <c r="C78" s="45"/>
      <c r="D78" s="48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44">
        <f>F51+F55+F67+F73+F77+F78</f>
        <v>238491.8138017178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13832.525200499631</v>
      </c>
    </row>
    <row r="81" spans="1:6" ht="12.75">
      <c r="A81" s="1"/>
      <c r="B81" s="37" t="s">
        <v>127</v>
      </c>
      <c r="C81" s="37"/>
      <c r="D81" s="1"/>
      <c r="E81" s="57"/>
      <c r="F81" s="58">
        <v>2781.25</v>
      </c>
    </row>
    <row r="82" spans="1:6" ht="12.75">
      <c r="A82" s="1"/>
      <c r="B82" s="37" t="s">
        <v>128</v>
      </c>
      <c r="C82" s="37"/>
      <c r="D82" s="1"/>
      <c r="E82" s="57"/>
      <c r="F82" s="58">
        <v>398.1</v>
      </c>
    </row>
    <row r="83" spans="1:6" ht="12.75">
      <c r="A83" s="1"/>
      <c r="B83" s="37" t="s">
        <v>129</v>
      </c>
      <c r="C83" s="37"/>
      <c r="D83" s="1"/>
      <c r="E83" s="57"/>
      <c r="F83" s="58">
        <v>2018.39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257522.07900221745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9" t="s">
        <v>134</v>
      </c>
    </row>
    <row r="86" spans="1:6" ht="12.75">
      <c r="A86" s="13"/>
      <c r="B86" s="40">
        <v>43617</v>
      </c>
      <c r="C86" s="41">
        <v>-275914</v>
      </c>
      <c r="D86" s="42">
        <f>F43</f>
        <v>57832.29</v>
      </c>
      <c r="E86" s="42">
        <f>F84</f>
        <v>257522.07900221745</v>
      </c>
      <c r="F86" s="43">
        <f>C86+D86-E86</f>
        <v>-475603.78900221747</v>
      </c>
    </row>
    <row r="88" spans="1:6" ht="13.5" thickBot="1">
      <c r="A88" t="s">
        <v>111</v>
      </c>
      <c r="C88" s="54">
        <v>43617</v>
      </c>
      <c r="D88" s="8" t="s">
        <v>112</v>
      </c>
      <c r="E88" s="54">
        <v>43646</v>
      </c>
      <c r="F88" t="s">
        <v>113</v>
      </c>
    </row>
    <row r="89" spans="1:7" ht="13.5" thickBot="1">
      <c r="A89" t="s">
        <v>114</v>
      </c>
      <c r="F89" s="55">
        <f>E86</f>
        <v>257522.07900221745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2019-09-09T06:43:18Z</dcterms:modified>
  <cp:category/>
  <cp:version/>
  <cp:contentType/>
  <cp:contentStatus/>
</cp:coreProperties>
</file>