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<sst xmlns="http://schemas.openxmlformats.org/spreadsheetml/2006/main" count="200" uniqueCount="161">
  <si>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</si>
  <si>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</si>
  <si>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</si>
  <si>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</si>
  <si>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</si>
  <si>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</si>
  <si>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</si>
  <si>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</si>
  <si>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</si>
  <si>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</si>
  <si>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</si>
  <si>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</si>
  <si>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</si>
  <si>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</si>
  <si>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</si>
  <si>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</si>
  <si>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</si>
  <si>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</si>
  <si>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</si>
  <si>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</si>
  <si>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</si>
  <si>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</si>
  <si>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</si>
  <si>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</si>
  <si>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</si>
  <si>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</si>
  <si>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</si>
  <si>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</si>
  <si>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</si>
  <si>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</si>
  <si>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</si>
  <si>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</si>
  <si>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</si>
  <si>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</si>
  <si>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</si>
  <si>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</si>
  <si>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</si>
  <si>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</si>
  <si>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</si>
  <si>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</si>
  <si>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</si>
  <si>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</si>
  <si>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</si>
  <si>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</si>
  <si>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</si>
  <si>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</si>
  <si>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</si>
  <si>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</si>
  <si>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</si>
  <si>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</si>
  <si>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</si>
  <si>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</si>
  <si>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</si>
  <si>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</si>
  <si>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</si>
  <si>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</si>
  <si>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</si>
  <si>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</si>
  <si>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</si>
  <si>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</si>
  <si>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</si>
  <si>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</si>
  <si>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</si>
  <si>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</si>
  <si>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</si>
  <si>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</si>
  <si>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</si>
  <si>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</si>
  <si>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</si>
  <si>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</si>
  <si>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</si>
  <si>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</si>
  <si>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</si>
  <si>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</si>
  <si>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</si>
  <si>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</si>
  <si>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</si>
  <si>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</si>
  <si>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</si>
  <si>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</si>
  <si>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</si>
  <si>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</si>
  <si>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</si>
  <si>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</si>
  <si>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</si>
  <si>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</si>
  <si>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</si>
  <si>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</si>
  <si>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</si>
  <si>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</si>
  <si>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</si>
  <si>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</si>
  <si>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</si>
  <si>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</si>
  <si>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</si>
  <si>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</si>
  <si>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</si>
  <si>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</si>
  <si>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</si>
  <si>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</si>
  <si>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</si>
  <si>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</si>
  <si>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</si>
  <si>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</si>
  <si>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</si>
  <si>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</si>
  <si>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</si>
  <si>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</si>
  <si>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</si>
  <si>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</si>
  <si>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</si>
  <si>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</si>
  <si>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</si>
  <si>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</si>
  <si>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</si>
  <si>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</si>
  <si>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</si>
  <si>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</si>
  <si>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</si>
  <si>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</si>
  <si>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</si>
  <si>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</si>
  <si>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</si>
  <si>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</si>
  <si>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</si>
  <si>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</si>
  <si>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</si>
  <si>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</si>
  <si>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</si>
  <si>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</si>
  <si>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</si>
  <si>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</si>
  <si>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</si>
  <si>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</si>
  <si>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</si>
  <si>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труб д 20 м/пл (3мп) п-д 2 подвал</t>
  </si>
  <si>
    <t>труба д 20 м/пл</t>
  </si>
  <si>
    <t>3мп</t>
  </si>
  <si>
    <t>цанга</t>
  </si>
  <si>
    <t>2шт</t>
  </si>
  <si>
    <t>труб д 32 п.пр. (4мп) кв.37</t>
  </si>
  <si>
    <t>труб д 25 п.пр. (8мп) кв.37</t>
  </si>
  <si>
    <t>смена вентиля д 32 (2шт)</t>
  </si>
  <si>
    <t>труба д 32 п.пр.</t>
  </si>
  <si>
    <t>4мп</t>
  </si>
  <si>
    <t>труба д 25 п.пр.</t>
  </si>
  <si>
    <t>8мп</t>
  </si>
  <si>
    <t>переход</t>
  </si>
  <si>
    <t>1шт</t>
  </si>
  <si>
    <t>гебо 32</t>
  </si>
  <si>
    <t>муфта 40 п.пр.</t>
  </si>
  <si>
    <t>смена сгона д 32 (3шт)</t>
  </si>
  <si>
    <t>сгон 32</t>
  </si>
  <si>
    <t>3шт</t>
  </si>
  <si>
    <t>к/гайка 32</t>
  </si>
  <si>
    <t>муфта 32</t>
  </si>
  <si>
    <t>муфта раз.32</t>
  </si>
  <si>
    <t>тройник 32</t>
  </si>
  <si>
    <t>смена ламп (1шт) п-д1</t>
  </si>
  <si>
    <t>лампа</t>
  </si>
  <si>
    <t>смена ламп (2шт) п-д1,3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</si>
</sst>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7" sqref="M5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1838.5061562000003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f>0.03*224.9</f>
        <v>6.747</v>
      </c>
      <c r="M24" s="31">
        <f>L24*126.87*1.302*1.15</f>
        <v>1281.6766568970002</v>
      </c>
    </row>
    <row r="25" spans="1:13" ht="12.75">
      <c r="A25" t="s">
        <v>106</v>
      </c>
      <c r="J25" s="20">
        <v>2</v>
      </c>
      <c r="K25" s="20" t="s">
        <v>140</v>
      </c>
      <c r="L25" s="47">
        <f>0.04*156.46</f>
        <v>6.258400000000001</v>
      </c>
      <c r="M25" s="31">
        <f aca="true" t="shared" si="1" ref="M25:M35">L25*126.87*1.302*1.15</f>
        <v>1188.8610033384</v>
      </c>
    </row>
    <row r="26" spans="1:13" ht="12.75">
      <c r="A26" t="s">
        <v>107</v>
      </c>
      <c r="J26" s="20">
        <v>3</v>
      </c>
      <c r="K26" s="20" t="s">
        <v>141</v>
      </c>
      <c r="L26" s="47">
        <f>0.08*184.3</f>
        <v>14.744000000000002</v>
      </c>
      <c r="M26" s="31">
        <f t="shared" si="1"/>
        <v>2800.8063775440005</v>
      </c>
    </row>
    <row r="27" spans="1:13" ht="12.75">
      <c r="A27" t="s">
        <v>108</v>
      </c>
      <c r="J27" s="20">
        <v>4</v>
      </c>
      <c r="K27" s="20" t="s">
        <v>142</v>
      </c>
      <c r="L27" s="47">
        <f>0.02*103</f>
        <v>2.06</v>
      </c>
      <c r="M27" s="31">
        <f t="shared" si="1"/>
        <v>391.32264906000006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 t="s">
        <v>151</v>
      </c>
      <c r="L28" s="47">
        <f>0.03*28.7</f>
        <v>0.861</v>
      </c>
      <c r="M28" s="31">
        <f t="shared" si="1"/>
        <v>163.55767031099998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158</v>
      </c>
      <c r="L29" s="47">
        <v>0.071</v>
      </c>
      <c r="M29" s="31">
        <f t="shared" si="1"/>
        <v>13.487334020999997</v>
      </c>
    </row>
    <row r="30" spans="10:13" ht="12.75">
      <c r="J30" s="20">
        <v>7</v>
      </c>
      <c r="K30" s="20" t="s">
        <v>160</v>
      </c>
      <c r="L30" s="25">
        <v>0.14</v>
      </c>
      <c r="M30" s="31">
        <f t="shared" si="1"/>
        <v>26.594743140000002</v>
      </c>
    </row>
    <row r="31" spans="2:13" ht="12.75">
      <c r="B31" t="s">
        <v>0</v>
      </c>
      <c r="J31" s="20">
        <v>8</v>
      </c>
      <c r="K31" s="20" t="s">
        <v>158</v>
      </c>
      <c r="L31" s="25">
        <v>0.71</v>
      </c>
      <c r="M31" s="31">
        <f t="shared" si="1"/>
        <v>134.87334020999998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31.591400000000004</v>
      </c>
      <c r="M36" s="32">
        <f>SUM(M24:M35)</f>
        <v>6001.1797745214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47336.49</v>
      </c>
      <c r="J40" s="20">
        <v>1</v>
      </c>
      <c r="K40" s="20" t="s">
        <v>136</v>
      </c>
      <c r="L40" s="25" t="s">
        <v>137</v>
      </c>
      <c r="M40" s="25">
        <f>3*118</f>
        <v>354</v>
      </c>
    </row>
    <row r="41" spans="1:13" ht="12.75">
      <c r="A41" t="s">
        <v>7</v>
      </c>
      <c r="F41" s="5">
        <v>38983.25</v>
      </c>
      <c r="J41" s="20">
        <v>2</v>
      </c>
      <c r="K41" s="20" t="s">
        <v>138</v>
      </c>
      <c r="L41" s="23" t="s">
        <v>139</v>
      </c>
      <c r="M41" s="23">
        <f>2*162.07</f>
        <v>324.14</v>
      </c>
    </row>
    <row r="42" spans="2:13" ht="12.75">
      <c r="B42" t="s">
        <v>8</v>
      </c>
      <c r="F42" s="9">
        <f>F41/F40</f>
        <v>0.8235348670761182</v>
      </c>
      <c r="J42" s="20">
        <v>3</v>
      </c>
      <c r="K42" s="20" t="s">
        <v>143</v>
      </c>
      <c r="L42" s="23" t="s">
        <v>144</v>
      </c>
      <c r="M42" s="23">
        <f>4*149</f>
        <v>596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145</v>
      </c>
      <c r="L43" s="23" t="s">
        <v>146</v>
      </c>
      <c r="M43" s="58">
        <f>8*91.5</f>
        <v>732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39883.25</v>
      </c>
      <c r="J44" s="20">
        <v>5</v>
      </c>
      <c r="K44" s="20" t="s">
        <v>147</v>
      </c>
      <c r="L44" s="23" t="s">
        <v>148</v>
      </c>
      <c r="M44" s="58">
        <v>31.76</v>
      </c>
    </row>
    <row r="45" spans="10:13" ht="12.75">
      <c r="J45" s="20">
        <v>6</v>
      </c>
      <c r="K45" s="20" t="s">
        <v>149</v>
      </c>
      <c r="L45" s="23" t="s">
        <v>148</v>
      </c>
      <c r="M45" s="23">
        <v>922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139</v>
      </c>
      <c r="M46" s="23">
        <f>2*527.67</f>
        <v>1055.34</v>
      </c>
    </row>
    <row r="47" spans="10:13" ht="12.75">
      <c r="J47" s="20">
        <v>8</v>
      </c>
      <c r="K47" s="20" t="s">
        <v>152</v>
      </c>
      <c r="L47" s="23" t="s">
        <v>153</v>
      </c>
      <c r="M47" s="23">
        <f>3*72</f>
        <v>216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154</v>
      </c>
      <c r="L48" s="23" t="s">
        <v>153</v>
      </c>
      <c r="M48" s="23">
        <v>45</v>
      </c>
    </row>
    <row r="49" spans="1:13" ht="12.75">
      <c r="A49" t="s">
        <v>12</v>
      </c>
      <c r="F49" s="11">
        <f>(5085+765)*1.302</f>
        <v>7616.7</v>
      </c>
      <c r="J49" s="20">
        <v>10</v>
      </c>
      <c r="K49" s="20" t="s">
        <v>155</v>
      </c>
      <c r="L49" s="23" t="s">
        <v>153</v>
      </c>
      <c r="M49" s="23">
        <f>3*78</f>
        <v>234</v>
      </c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 t="s">
        <v>156</v>
      </c>
      <c r="L50" s="23" t="s">
        <v>139</v>
      </c>
      <c r="M50" s="23">
        <f>2*155</f>
        <v>310</v>
      </c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 t="s">
        <v>157</v>
      </c>
      <c r="L51" s="23" t="s">
        <v>148</v>
      </c>
      <c r="M51" s="23">
        <v>15</v>
      </c>
    </row>
    <row r="52" spans="1:13" ht="12.75">
      <c r="A52" s="10" t="s">
        <v>34</v>
      </c>
      <c r="D52" s="5"/>
      <c r="F52" s="33">
        <f>F49+F50+F51</f>
        <v>9539.9</v>
      </c>
      <c r="J52" s="20">
        <v>13</v>
      </c>
      <c r="K52" s="20" t="s">
        <v>157</v>
      </c>
      <c r="L52" s="23" t="s">
        <v>148</v>
      </c>
      <c r="M52" s="23">
        <v>4.18</v>
      </c>
    </row>
    <row r="53" spans="1:13" ht="12.75">
      <c r="A53" s="4" t="s">
        <v>16</v>
      </c>
      <c r="D53" s="5"/>
      <c r="J53" s="20">
        <v>14</v>
      </c>
      <c r="K53" s="20" t="s">
        <v>149</v>
      </c>
      <c r="L53" s="23" t="s">
        <v>148</v>
      </c>
      <c r="M53" s="23">
        <v>707.5</v>
      </c>
    </row>
    <row r="54" spans="1:13" ht="12.75">
      <c r="A54" t="s">
        <v>74</v>
      </c>
      <c r="D54" s="5">
        <v>2.03</v>
      </c>
      <c r="E54" t="s">
        <v>14</v>
      </c>
      <c r="F54" s="11">
        <f>E33*D54</f>
        <v>6433.882</v>
      </c>
      <c r="J54" s="20">
        <v>15</v>
      </c>
      <c r="K54" s="20" t="s">
        <v>159</v>
      </c>
      <c r="L54" s="23" t="s">
        <v>148</v>
      </c>
      <c r="M54" s="23">
        <v>210</v>
      </c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159</v>
      </c>
      <c r="L55" s="23" t="s">
        <v>139</v>
      </c>
      <c r="M55" s="23">
        <f>2*13.86</f>
        <v>27.72</v>
      </c>
    </row>
    <row r="56" spans="1:13" ht="12.75">
      <c r="A56" s="10" t="s">
        <v>17</v>
      </c>
      <c r="B56" s="10"/>
      <c r="C56" s="10"/>
      <c r="F56" s="33">
        <f>SUM(F54:F55)</f>
        <v>6433.882</v>
      </c>
      <c r="J56" s="20">
        <v>17</v>
      </c>
      <c r="K56" s="20" t="s">
        <v>159</v>
      </c>
      <c r="L56" s="23" t="s">
        <v>148</v>
      </c>
      <c r="M56" s="23">
        <v>210</v>
      </c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183454</v>
      </c>
      <c r="D58">
        <v>229360</v>
      </c>
      <c r="E58">
        <v>3169.4</v>
      </c>
      <c r="F58" s="36">
        <f>C58/D58*E58</f>
        <v>2535.0501726543425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1838.5061562000003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6001.1797745214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5994.64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0.1</v>
      </c>
      <c r="E65" t="s">
        <v>14</v>
      </c>
      <c r="F65" s="46">
        <f>B65*D65</f>
        <v>316.94000000000005</v>
      </c>
      <c r="J65" s="20"/>
      <c r="K65" s="20"/>
      <c r="L65" s="34" t="s">
        <v>65</v>
      </c>
      <c r="M65" s="35">
        <f>SUM(M40:M64)</f>
        <v>5994.64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16686.316103375742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0.18</v>
      </c>
      <c r="E70" t="s">
        <v>14</v>
      </c>
      <c r="F70" s="46">
        <f>B70*D70</f>
        <v>570.492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</v>
      </c>
      <c r="E73" t="s">
        <v>14</v>
      </c>
      <c r="F73" s="11">
        <f>B73*D73</f>
        <v>2852.46</v>
      </c>
    </row>
    <row r="74" spans="1:6" ht="12.75">
      <c r="A74" s="10" t="s">
        <v>29</v>
      </c>
      <c r="F74" s="33">
        <f>F70+F73</f>
        <v>3422.952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1.84</v>
      </c>
      <c r="E77" t="s">
        <v>14</v>
      </c>
      <c r="F77" s="11">
        <f>B77*D77</f>
        <v>5831.696000000001</v>
      </c>
    </row>
    <row r="78" spans="1:6" ht="12.75">
      <c r="A78" s="10" t="s">
        <v>32</v>
      </c>
      <c r="F78" s="33">
        <f>SUM(F77)</f>
        <v>5831.696000000001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41914.74610337574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2431.055273995793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1445.4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46076.481377371536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43466</v>
      </c>
      <c r="C87" s="41">
        <v>-164531</v>
      </c>
      <c r="D87" s="44">
        <f>F44</f>
        <v>39883.25</v>
      </c>
      <c r="E87" s="44">
        <f>F85</f>
        <v>46076.481377371536</v>
      </c>
      <c r="F87" s="45">
        <f>C87+D87-E87</f>
        <v>-170724.23137737153</v>
      </c>
    </row>
    <row r="89" spans="1:6" ht="13.5" thickBot="1">
      <c r="A89" t="s">
        <v>111</v>
      </c>
      <c r="C89" s="53">
        <v>43466</v>
      </c>
      <c r="D89" s="8" t="s">
        <v>112</v>
      </c>
      <c r="E89" s="53">
        <v>43496</v>
      </c>
      <c r="F89" t="s">
        <v>113</v>
      </c>
    </row>
    <row r="90" spans="1:7" ht="13.5" thickBot="1">
      <c r="A90" t="s">
        <v>114</v>
      </c>
      <c r="F90" s="54">
        <f>E87</f>
        <v>46076.481377371536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2019-04-12T07:04:09Z</dcterms:modified>
  <cp:category/>
  <cp:version/>
  <cp:contentType/>
  <cp:contentStatus/>
</cp:coreProperties>
</file>