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<sst xmlns="http://schemas.openxmlformats.org/spreadsheetml/2006/main" count="187" uniqueCount="155">
  <si>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</si>
  <si>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</si>
  <si>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</si>
  <si>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</si>
  <si>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</si>
  <si>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</si>
  <si>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</si>
  <si>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</si>
  <si>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</si>
  <si>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</si>
  <si>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</si>
  <si>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</si>
  <si>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</si>
  <si>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</si>
  <si>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</si>
  <si>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</si>
  <si>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</si>
  <si>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</si>
  <si>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</si>
  <si>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</si>
  <si>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</si>
  <si>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</si>
  <si>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</si>
  <si>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</si>
  <si>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</si>
  <si>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</si>
  <si>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</si>
  <si>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</si>
  <si>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</si>
  <si>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</si>
  <si>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</si>
  <si>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</si>
  <si>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</si>
  <si>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</si>
  <si>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</si>
  <si>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</si>
  <si>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</si>
  <si>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</si>
  <si>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</si>
  <si>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</si>
  <si>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</si>
  <si>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</si>
  <si>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</si>
  <si>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</si>
  <si>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</si>
  <si>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</si>
  <si>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</si>
  <si>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</si>
  <si>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</si>
  <si>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</si>
  <si>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</si>
  <si>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</si>
  <si>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</si>
  <si>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</si>
  <si>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</si>
  <si>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</si>
  <si>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</si>
  <si>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</si>
  <si>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</si>
  <si>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</si>
  <si>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</si>
  <si>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</si>
  <si>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</si>
  <si>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</si>
  <si>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</si>
  <si>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</si>
  <si>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</si>
  <si>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</si>
  <si>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</si>
  <si>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</si>
  <si>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</si>
  <si>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</si>
  <si>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</si>
  <si>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</si>
  <si>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</si>
  <si>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</si>
  <si>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</si>
  <si>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</si>
  <si>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</si>
  <si>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</si>
  <si>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</si>
  <si>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</si>
  <si>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</si>
  <si>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</si>
  <si>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</si>
  <si>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</si>
  <si>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</si>
  <si>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</si>
  <si>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</si>
  <si>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</si>
  <si>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</si>
  <si>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</si>
  <si>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</si>
  <si>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</si>
  <si>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</si>
  <si>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</si>
  <si>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</si>
  <si>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</si>
  <si>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</si>
  <si>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</si>
  <si>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</si>
  <si>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</si>
  <si>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</si>
  <si>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</si>
  <si>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</si>
  <si>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</si>
  <si>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</si>
  <si>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</si>
  <si>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</si>
  <si>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</si>
  <si>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</si>
  <si>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</si>
  <si>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</si>
  <si>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</si>
  <si>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</si>
  <si>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</si>
  <si>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</si>
  <si>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</si>
  <si>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</si>
  <si>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</si>
  <si>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</si>
  <si>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</si>
  <si>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</si>
  <si>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</si>
  <si>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</si>
  <si>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</si>
  <si>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</si>
  <si>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</si>
  <si>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</si>
  <si>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</si>
  <si>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</si>
  <si>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</si>
  <si>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</si>
  <si>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</si>
  <si>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ВДГО (техобслуживание и ремонт)</t>
  </si>
  <si>
    <t>смена ламп (17шт) п-д 3,4</t>
  </si>
  <si>
    <t>смена труб д 40 п.пр. (1мп) п-д2 подвал</t>
  </si>
  <si>
    <t>лампа</t>
  </si>
  <si>
    <t>17шт</t>
  </si>
  <si>
    <t>труба д 40 п.пр.</t>
  </si>
  <si>
    <t>1мп</t>
  </si>
  <si>
    <t>муфта 32</t>
  </si>
  <si>
    <t>1шт</t>
  </si>
  <si>
    <t>американка</t>
  </si>
  <si>
    <t>муфта паячная п.пр</t>
  </si>
  <si>
    <t>смена труб д 110 пвх (4мп) п-д2 подвал</t>
  </si>
  <si>
    <t>труба д 110 2мп</t>
  </si>
  <si>
    <t>труба д 110 1мп</t>
  </si>
  <si>
    <t>2шт</t>
  </si>
  <si>
    <t xml:space="preserve">полуотвод </t>
  </si>
  <si>
    <t>переход</t>
  </si>
  <si>
    <t>ревизка 110</t>
  </si>
  <si>
    <t>тройник 110</t>
  </si>
  <si>
    <t>крестовина 110</t>
  </si>
  <si>
    <t>манжета 110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</si>
</sst>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9">
      <selection activeCell="K56" sqref="K56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84</v>
      </c>
      <c r="D2" s="8">
        <v>6</v>
      </c>
      <c r="K2" s="5" t="s">
        <v>132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2.63</v>
      </c>
      <c r="M6" s="44">
        <f>L6*126.87*1.302</f>
        <v>434.43586619999996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574.8428952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371.665665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8.86</v>
      </c>
      <c r="M20" s="33">
        <f>SUM(M6:M19)</f>
        <v>1463.5367964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8" t="s">
        <v>135</v>
      </c>
      <c r="L24" s="61">
        <f>0.17*7.1</f>
        <v>1.207</v>
      </c>
      <c r="M24" s="55">
        <f>L24*126.87*1.302*1.15</f>
        <v>229.284678357</v>
      </c>
    </row>
    <row r="25" spans="1:13" ht="12.75">
      <c r="A25" t="s">
        <v>105</v>
      </c>
      <c r="J25" s="20">
        <v>2</v>
      </c>
      <c r="K25" s="58" t="s">
        <v>136</v>
      </c>
      <c r="L25" s="44">
        <v>1.21</v>
      </c>
      <c r="M25" s="55">
        <f aca="true" t="shared" si="1" ref="M25:M38">L25*126.87*1.302*1.15</f>
        <v>229.85456571</v>
      </c>
    </row>
    <row r="26" spans="1:13" ht="12.75">
      <c r="A26" t="s">
        <v>106</v>
      </c>
      <c r="J26" s="20">
        <v>3</v>
      </c>
      <c r="K26" s="58" t="s">
        <v>145</v>
      </c>
      <c r="L26" s="62">
        <f>0.04*146.9</f>
        <v>5.876</v>
      </c>
      <c r="M26" s="55">
        <f t="shared" si="1"/>
        <v>1116.2193620760002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58"/>
      <c r="L27" s="56"/>
      <c r="M27" s="55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5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55">
        <f t="shared" si="1"/>
        <v>0</v>
      </c>
    </row>
    <row r="30" spans="10:13" ht="12.75">
      <c r="J30" s="20">
        <v>7</v>
      </c>
      <c r="K30" s="20"/>
      <c r="L30" s="44"/>
      <c r="M30" s="5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5">
        <f t="shared" si="1"/>
        <v>0</v>
      </c>
    </row>
    <row r="32" spans="10:13" ht="12.75">
      <c r="J32" s="20">
        <v>9</v>
      </c>
      <c r="K32" s="20"/>
      <c r="L32" s="25"/>
      <c r="M32" s="55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55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5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55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55">
        <f t="shared" si="1"/>
        <v>0</v>
      </c>
    </row>
    <row r="37" spans="10:13" ht="12.75">
      <c r="J37" s="20">
        <v>14</v>
      </c>
      <c r="K37" s="20"/>
      <c r="L37" s="25"/>
      <c r="M37" s="5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55">
        <f t="shared" si="1"/>
        <v>0</v>
      </c>
    </row>
    <row r="39" spans="10:13" ht="12.75">
      <c r="J39" s="20"/>
      <c r="K39" s="30" t="s">
        <v>58</v>
      </c>
      <c r="L39" s="28">
        <f>SUM(L24:L38)</f>
        <v>8.293</v>
      </c>
      <c r="M39" s="33">
        <f>SUM(M24:M38)</f>
        <v>1575.358606143</v>
      </c>
    </row>
    <row r="40" spans="1:11" ht="12.75">
      <c r="A40" s="2" t="s">
        <v>6</v>
      </c>
      <c r="F40" s="11">
        <v>48854.57</v>
      </c>
      <c r="K40" s="1" t="s">
        <v>62</v>
      </c>
    </row>
    <row r="41" spans="1:13" ht="12.75">
      <c r="A41" t="s">
        <v>7</v>
      </c>
      <c r="F41" s="5">
        <v>41336.79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0.846119206452948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57">
        <f>17*11.6</f>
        <v>197.2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42236.79</v>
      </c>
      <c r="J44" s="20">
        <v>2</v>
      </c>
      <c r="K44" s="20" t="s">
        <v>139</v>
      </c>
      <c r="L44" s="25" t="s">
        <v>140</v>
      </c>
      <c r="M44" s="25">
        <v>237.63</v>
      </c>
    </row>
    <row r="45" spans="10:13" ht="12.75">
      <c r="J45" s="20">
        <v>3</v>
      </c>
      <c r="K45" s="20" t="s">
        <v>141</v>
      </c>
      <c r="L45" s="25" t="s">
        <v>142</v>
      </c>
      <c r="M45" s="44">
        <v>31.76</v>
      </c>
    </row>
    <row r="46" spans="2:13" ht="12.75">
      <c r="B46" s="1" t="s">
        <v>10</v>
      </c>
      <c r="C46" s="1"/>
      <c r="J46" s="20">
        <v>4</v>
      </c>
      <c r="K46" s="20" t="s">
        <v>143</v>
      </c>
      <c r="L46" s="25" t="s">
        <v>142</v>
      </c>
      <c r="M46" s="25">
        <v>213.78</v>
      </c>
    </row>
    <row r="47" spans="10:13" ht="12.75">
      <c r="J47" s="20">
        <v>5</v>
      </c>
      <c r="K47" s="20" t="s">
        <v>144</v>
      </c>
      <c r="L47" s="25" t="s">
        <v>142</v>
      </c>
      <c r="M47" s="44">
        <v>10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146</v>
      </c>
      <c r="L48" s="25" t="s">
        <v>142</v>
      </c>
      <c r="M48" s="25">
        <v>316</v>
      </c>
    </row>
    <row r="49" spans="1:13" ht="12.75">
      <c r="A49" t="s">
        <v>12</v>
      </c>
      <c r="F49" s="11">
        <f>(5085+765)*1.302</f>
        <v>7616.7</v>
      </c>
      <c r="J49" s="20">
        <v>7</v>
      </c>
      <c r="K49" s="20" t="s">
        <v>147</v>
      </c>
      <c r="L49" s="25" t="s">
        <v>148</v>
      </c>
      <c r="M49" s="25">
        <f>2*212.09</f>
        <v>424.18</v>
      </c>
    </row>
    <row r="50" spans="1:13" ht="12.75">
      <c r="A50" s="6" t="s">
        <v>15</v>
      </c>
      <c r="F50" s="11">
        <f>1600*1.202</f>
        <v>1923.1999999999998</v>
      </c>
      <c r="J50" s="20">
        <v>8</v>
      </c>
      <c r="K50" s="20" t="s">
        <v>149</v>
      </c>
      <c r="L50" s="25" t="s">
        <v>148</v>
      </c>
      <c r="M50" s="25">
        <f>2*49</f>
        <v>98</v>
      </c>
    </row>
    <row r="51" spans="1:13" ht="12.75">
      <c r="A51" s="6" t="s">
        <v>82</v>
      </c>
      <c r="E51" s="5"/>
      <c r="F51" s="11">
        <f>E51*E33</f>
        <v>0</v>
      </c>
      <c r="J51" s="20">
        <v>9</v>
      </c>
      <c r="K51" s="20" t="s">
        <v>150</v>
      </c>
      <c r="L51" s="25" t="s">
        <v>148</v>
      </c>
      <c r="M51" s="25">
        <f>2*80</f>
        <v>160</v>
      </c>
    </row>
    <row r="52" spans="1:13" ht="12.75">
      <c r="A52" s="4" t="s">
        <v>34</v>
      </c>
      <c r="F52" s="32">
        <f>F49+F50+F51</f>
        <v>9539.9</v>
      </c>
      <c r="J52" s="20">
        <v>10</v>
      </c>
      <c r="K52" s="20" t="s">
        <v>151</v>
      </c>
      <c r="L52" s="25" t="s">
        <v>142</v>
      </c>
      <c r="M52" s="25">
        <v>98</v>
      </c>
    </row>
    <row r="53" spans="1:13" ht="12.75">
      <c r="A53" s="4" t="s">
        <v>16</v>
      </c>
      <c r="J53" s="20">
        <v>11</v>
      </c>
      <c r="K53" s="20" t="s">
        <v>152</v>
      </c>
      <c r="L53" s="25" t="s">
        <v>142</v>
      </c>
      <c r="M53" s="25">
        <v>99</v>
      </c>
    </row>
    <row r="54" spans="1:13" ht="12.75">
      <c r="A54" t="s">
        <v>74</v>
      </c>
      <c r="D54" s="5">
        <v>2.22</v>
      </c>
      <c r="E54" t="s">
        <v>14</v>
      </c>
      <c r="F54" s="11">
        <f>E33*D54</f>
        <v>6931.062000000001</v>
      </c>
      <c r="J54" s="20">
        <v>12</v>
      </c>
      <c r="K54" s="20" t="s">
        <v>153</v>
      </c>
      <c r="L54" s="25" t="s">
        <v>142</v>
      </c>
      <c r="M54" s="25">
        <v>220</v>
      </c>
    </row>
    <row r="55" spans="1:13" ht="12.75">
      <c r="A55" t="s">
        <v>77</v>
      </c>
      <c r="B55">
        <v>869.5</v>
      </c>
      <c r="C55" t="s">
        <v>13</v>
      </c>
      <c r="D55" s="5">
        <v>0.5</v>
      </c>
      <c r="E55" t="s">
        <v>14</v>
      </c>
      <c r="F55" s="11">
        <f>B55*D55</f>
        <v>434.75</v>
      </c>
      <c r="J55" s="20">
        <v>13</v>
      </c>
      <c r="K55" s="20" t="s">
        <v>154</v>
      </c>
      <c r="L55" s="25" t="s">
        <v>148</v>
      </c>
      <c r="M55" s="25">
        <f>2*43</f>
        <v>86</v>
      </c>
    </row>
    <row r="56" spans="1:13" ht="12.75">
      <c r="A56" s="4" t="s">
        <v>17</v>
      </c>
      <c r="B56" s="10"/>
      <c r="C56" s="10"/>
      <c r="F56" s="32">
        <f>SUM(F54:F55)</f>
        <v>7365.812000000001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1">
        <v>239353</v>
      </c>
      <c r="D58">
        <v>229360</v>
      </c>
      <c r="E58">
        <v>3122.1</v>
      </c>
      <c r="F58" s="34">
        <f>C58/D58*E58</f>
        <v>3258.12696764911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1463.5367964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1575.358606143</v>
      </c>
      <c r="J60" s="20">
        <v>18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22</v>
      </c>
      <c r="F62" s="5">
        <f>M65</f>
        <v>2191.55</v>
      </c>
      <c r="J62" s="20">
        <v>20</v>
      </c>
      <c r="K62" s="20"/>
      <c r="L62" s="25"/>
      <c r="M62" s="25"/>
    </row>
    <row r="63" spans="1:13" ht="12.75">
      <c r="A63" t="s">
        <v>23</v>
      </c>
      <c r="F63" s="5"/>
      <c r="J63" s="20">
        <v>21</v>
      </c>
      <c r="K63" s="20"/>
      <c r="L63" s="25"/>
      <c r="M63" s="25"/>
    </row>
    <row r="64" spans="1:13" ht="12.75">
      <c r="A64" t="s">
        <v>24</v>
      </c>
      <c r="F64" s="5"/>
      <c r="J64" s="20">
        <v>22</v>
      </c>
      <c r="K64" s="20"/>
      <c r="L64" s="25"/>
      <c r="M64" s="25"/>
    </row>
    <row r="65" spans="1:13" ht="12.75">
      <c r="A65" s="63"/>
      <c r="B65" s="63">
        <v>3122.1</v>
      </c>
      <c r="C65" s="63" t="s">
        <v>13</v>
      </c>
      <c r="D65" s="64">
        <v>0.25</v>
      </c>
      <c r="E65" s="63" t="s">
        <v>14</v>
      </c>
      <c r="F65" s="64">
        <f>B65*D65</f>
        <v>780.525</v>
      </c>
      <c r="J65" s="20"/>
      <c r="K65" s="20"/>
      <c r="L65" s="31" t="s">
        <v>65</v>
      </c>
      <c r="M65" s="28">
        <f>SUM(M43:M64)</f>
        <v>2191.55</v>
      </c>
    </row>
    <row r="66" spans="1:13" s="51" customFormat="1" ht="12.75">
      <c r="A66" s="65" t="s">
        <v>134</v>
      </c>
      <c r="B66" s="66"/>
      <c r="C66" s="66"/>
      <c r="D66" s="67"/>
      <c r="E66" s="66"/>
      <c r="F66" s="67">
        <v>22500</v>
      </c>
      <c r="J66"/>
      <c r="K66"/>
      <c r="L66"/>
      <c r="M66"/>
    </row>
    <row r="67" spans="1:6" ht="12.75">
      <c r="A67" s="49" t="s">
        <v>83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31769.09737019211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0.19</v>
      </c>
      <c r="E70" t="s">
        <v>14</v>
      </c>
      <c r="F70" s="11">
        <f>B70*D70</f>
        <v>593.199</v>
      </c>
    </row>
    <row r="71" spans="1:13" ht="12.75">
      <c r="A71" t="s">
        <v>28</v>
      </c>
      <c r="F71" s="5"/>
      <c r="J71" s="51"/>
      <c r="K71" s="51"/>
      <c r="L71" s="51"/>
      <c r="M71" s="51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0.94</v>
      </c>
      <c r="E73" t="s">
        <v>14</v>
      </c>
      <c r="F73" s="11">
        <f>B73*D73</f>
        <v>2934.774</v>
      </c>
    </row>
    <row r="74" spans="1:6" ht="12.75">
      <c r="A74" s="4" t="s">
        <v>29</v>
      </c>
      <c r="F74" s="32">
        <f>F70+F73</f>
        <v>3527.973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1.97</v>
      </c>
      <c r="E77" t="s">
        <v>14</v>
      </c>
      <c r="F77" s="11">
        <f>B77*D77</f>
        <v>6150.536999999999</v>
      </c>
    </row>
    <row r="78" spans="1:6" ht="12.75">
      <c r="A78" s="4" t="s">
        <v>32</v>
      </c>
      <c r="F78" s="32">
        <f>SUM(F77)</f>
        <v>6150.536999999999</v>
      </c>
    </row>
    <row r="79" spans="1:6" ht="12.75">
      <c r="A79" s="45" t="s">
        <v>76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33</v>
      </c>
      <c r="B80" s="1"/>
      <c r="F80" s="32">
        <f>F52+F56+F68+F74+F78+F79</f>
        <v>58353.319370192105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3384.492523471142</v>
      </c>
      <c r="I81" s="7"/>
    </row>
    <row r="82" spans="1:9" ht="12.75">
      <c r="A82" s="1"/>
      <c r="B82" s="35" t="s">
        <v>127</v>
      </c>
      <c r="C82" s="35"/>
      <c r="D82" s="1"/>
      <c r="E82" s="59"/>
      <c r="F82" s="60">
        <v>1762.2</v>
      </c>
      <c r="I82" s="7"/>
    </row>
    <row r="83" spans="1:9" ht="12.75">
      <c r="A83" s="1"/>
      <c r="B83" s="35" t="s">
        <v>128</v>
      </c>
      <c r="C83" s="35"/>
      <c r="D83" s="1"/>
      <c r="E83" s="59"/>
      <c r="F83" s="60">
        <v>275.22</v>
      </c>
      <c r="I83" s="7"/>
    </row>
    <row r="84" spans="1:9" ht="12.75">
      <c r="A84" s="1"/>
      <c r="B84" s="35" t="s">
        <v>129</v>
      </c>
      <c r="C84" s="35"/>
      <c r="D84" s="1"/>
      <c r="E84" s="59"/>
      <c r="F84" s="60">
        <v>1518.99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65294.22189366324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133</v>
      </c>
    </row>
    <row r="87" spans="1:6" ht="12.75">
      <c r="A87" s="13"/>
      <c r="B87" s="38">
        <v>43617</v>
      </c>
      <c r="C87" s="39">
        <v>-131645</v>
      </c>
      <c r="D87" s="42">
        <f>F44</f>
        <v>42236.79</v>
      </c>
      <c r="E87" s="42">
        <f>F85</f>
        <v>65294.22189366324</v>
      </c>
      <c r="F87" s="43">
        <f>C87+D87-E87</f>
        <v>-154702.43189366325</v>
      </c>
    </row>
    <row r="89" spans="1:6" ht="12.75">
      <c r="A89" t="s">
        <v>110</v>
      </c>
      <c r="C89" s="53">
        <v>43617</v>
      </c>
      <c r="D89" s="8" t="s">
        <v>111</v>
      </c>
      <c r="E89" s="53">
        <v>43646</v>
      </c>
      <c r="F89" t="s">
        <v>112</v>
      </c>
    </row>
    <row r="90" spans="1:7" ht="12.75">
      <c r="A90" t="s">
        <v>113</v>
      </c>
      <c r="F90" s="54">
        <f>E87</f>
        <v>65294.22189366324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2017-08-21T12:46:48Z</cp:lastPrinted>
  <dcterms:created xsi:type="dcterms:W3CDTF">2008-08-18T07:30:19Z</dcterms:created>
  <dcterms:modified xsi:type="dcterms:W3CDTF">2019-09-09T11:49:06Z</dcterms:modified>
  <cp:category/>
  <cp:version/>
  <cp:contentType/>
  <cp:contentStatus/>
</cp:coreProperties>
</file>