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<sst xmlns="http://schemas.openxmlformats.org/spreadsheetml/2006/main" count="191" uniqueCount="165">
  <si>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</si>
  <si>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</si>
  <si>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</si>
  <si>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</si>
  <si>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</si>
  <si>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</si>
  <si>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</si>
  <si>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</si>
  <si>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</si>
  <si>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</si>
  <si>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</si>
  <si>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</si>
  <si>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</si>
  <si>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</si>
  <si>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</si>
  <si>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</si>
  <si>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</si>
  <si>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</si>
  <si>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</si>
  <si>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</si>
  <si>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</si>
  <si>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</si>
  <si>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</si>
  <si>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</si>
  <si>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</si>
  <si>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</si>
  <si>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</si>
  <si>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</si>
  <si>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</si>
  <si>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</si>
  <si>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</si>
  <si>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</si>
  <si>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</si>
  <si>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</si>
  <si>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</si>
  <si>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</si>
  <si>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</si>
  <si>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</si>
  <si>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</si>
  <si>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</si>
  <si>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</si>
  <si>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</si>
  <si>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</si>
  <si>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</si>
  <si>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</si>
  <si>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</si>
  <si>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</si>
  <si>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</si>
  <si>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</si>
  <si>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</si>
  <si>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</si>
  <si>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</si>
  <si>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</si>
  <si>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</si>
  <si>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</si>
  <si>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</si>
  <si>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</si>
  <si>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</si>
  <si>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</si>
  <si>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</si>
  <si>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</si>
  <si>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</si>
  <si>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</si>
  <si>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</si>
  <si>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</si>
  <si>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</si>
  <si>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</si>
  <si>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</si>
  <si>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</si>
  <si>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</si>
  <si>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</si>
  <si>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</si>
  <si>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</si>
  <si>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</si>
  <si>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</si>
  <si>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</si>
  <si>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</si>
  <si>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</si>
  <si>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</si>
  <si>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</si>
  <si>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</si>
  <si>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</si>
  <si>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</si>
  <si>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</si>
  <si>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</si>
  <si>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</si>
  <si>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</si>
  <si>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</si>
  <si>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</si>
  <si>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</si>
  <si>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</si>
  <si>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</si>
  <si>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</si>
  <si>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</si>
  <si>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</si>
  <si>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</si>
  <si>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</si>
  <si>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</si>
  <si>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</si>
  <si>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</si>
  <si>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</si>
  <si>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</si>
  <si>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</si>
  <si>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</si>
  <si>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</si>
  <si>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</si>
  <si>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</si>
  <si>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</si>
  <si>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</si>
  <si>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</si>
  <si>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</si>
  <si>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</si>
  <si>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</si>
  <si>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</si>
  <si>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</si>
  <si>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</si>
  <si>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</si>
  <si>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</si>
  <si>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</si>
  <si>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</si>
  <si>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</si>
  <si>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</si>
  <si>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</si>
  <si>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</si>
  <si>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</si>
  <si>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</si>
  <si>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</si>
  <si>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</si>
  <si>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</si>
  <si>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</si>
  <si>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</si>
  <si>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</si>
  <si>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2019 г.</t>
  </si>
  <si>
    <t>ноября</t>
  </si>
  <si>
    <t>за   ноябрь  2019 г.</t>
  </si>
  <si>
    <t>ост.на 01.12</t>
  </si>
  <si>
    <t>вышка</t>
  </si>
  <si>
    <t>1час</t>
  </si>
  <si>
    <t>смена труб д 100 пвх (1мп) кв.20</t>
  </si>
  <si>
    <t>труба д 100 пвх</t>
  </si>
  <si>
    <t>1мп</t>
  </si>
  <si>
    <t>переход с чуг.на пластик 110</t>
  </si>
  <si>
    <t>1шт</t>
  </si>
  <si>
    <t>муфта комп. 110</t>
  </si>
  <si>
    <t>диск</t>
  </si>
  <si>
    <t>3шт</t>
  </si>
  <si>
    <t>смена ламп (1шт) п-д4</t>
  </si>
  <si>
    <t>лампа</t>
  </si>
  <si>
    <t>изготовление и установка короба вытяжки, обивка жестью</t>
  </si>
  <si>
    <t>тес</t>
  </si>
  <si>
    <t>12шт</t>
  </si>
  <si>
    <t>гвозди</t>
  </si>
  <si>
    <t>3кг</t>
  </si>
  <si>
    <t>саморезы</t>
  </si>
  <si>
    <t>350шт</t>
  </si>
  <si>
    <t>оц. Железо</t>
  </si>
  <si>
    <t>3 листа</t>
  </si>
  <si>
    <t>ремонт штукатурки стен</t>
  </si>
  <si>
    <t>цемент</t>
  </si>
  <si>
    <t>50кг</t>
  </si>
  <si>
    <t>штукатурн. Смесь</t>
  </si>
  <si>
    <t>70кг</t>
  </si>
  <si>
    <t>севенир</t>
  </si>
  <si>
    <t>кирпич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</si>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</sst>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4" sqref="D54:D77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11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1694.7954324000002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819.3163104000001</v>
      </c>
    </row>
    <row r="14" spans="1:13" ht="12.75">
      <c r="A14" t="s">
        <v>103</v>
      </c>
      <c r="J14" s="20">
        <v>5</v>
      </c>
      <c r="K14" s="19" t="s">
        <v>48</v>
      </c>
      <c r="L14" s="25">
        <v>8.77</v>
      </c>
      <c r="M14" s="50">
        <f t="shared" si="0"/>
        <v>1448.6701698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50">
        <f t="shared" si="0"/>
        <v>1238.8855500000002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222.99939900000004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82.59237</v>
      </c>
    </row>
    <row r="20" spans="1:13" ht="12.75">
      <c r="A20" t="s">
        <v>109</v>
      </c>
      <c r="J20" s="20"/>
      <c r="K20" s="27" t="s">
        <v>56</v>
      </c>
      <c r="L20" s="28">
        <f>SUM(L6:L19)</f>
        <v>33.339999999999996</v>
      </c>
      <c r="M20" s="34">
        <f>SUM(M6:M19)</f>
        <v>5507.259231600001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138</v>
      </c>
      <c r="L24" s="58">
        <v>1.469</v>
      </c>
      <c r="M24" s="33">
        <f>L24*126.87*1.302*1.15</f>
        <v>279.05484051900004</v>
      </c>
    </row>
    <row r="25" spans="1:13" ht="12.75">
      <c r="A25" t="s">
        <v>113</v>
      </c>
      <c r="J25" s="35">
        <v>2</v>
      </c>
      <c r="K25" s="36" t="s">
        <v>146</v>
      </c>
      <c r="L25" s="58">
        <v>0.071</v>
      </c>
      <c r="M25" s="33">
        <f>L25*126.87*1.302*1.15</f>
        <v>13.487334020999997</v>
      </c>
    </row>
    <row r="26" spans="1:13" ht="12.75">
      <c r="A26" t="s">
        <v>114</v>
      </c>
      <c r="J26" s="35">
        <v>3</v>
      </c>
      <c r="K26" s="36" t="s">
        <v>148</v>
      </c>
      <c r="L26" s="58">
        <v>8.45</v>
      </c>
      <c r="M26" s="33">
        <f>L26*126.87*1.302*1.15</f>
        <v>1605.18271095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 t="s">
        <v>157</v>
      </c>
      <c r="L27" s="58">
        <v>4.12</v>
      </c>
      <c r="M27" s="33">
        <f>L27*126.87*1.302*1.15</f>
        <v>782.6452981200001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aca="true" t="shared" si="1" ref="M28:M33">L28*126.87*1.302*1.15</f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20"/>
      <c r="K34" s="30" t="s">
        <v>56</v>
      </c>
      <c r="L34" s="28">
        <f>SUM(L24:L33)</f>
        <v>14.11</v>
      </c>
      <c r="M34" s="34">
        <f>SUM(M24:M33)</f>
        <v>2680.37018361</v>
      </c>
    </row>
    <row r="35" spans="1:11" ht="12.75">
      <c r="A35" t="s">
        <v>3</v>
      </c>
      <c r="K35" s="1" t="s">
        <v>60</v>
      </c>
    </row>
    <row r="36" spans="1:13" ht="12.75">
      <c r="A36" t="s">
        <v>4</v>
      </c>
      <c r="E36">
        <v>427</v>
      </c>
      <c r="F36" t="s">
        <v>64</v>
      </c>
      <c r="J36" s="22" t="s">
        <v>34</v>
      </c>
      <c r="K36" s="22"/>
      <c r="L36" s="22" t="s">
        <v>61</v>
      </c>
      <c r="M36" s="22" t="s">
        <v>40</v>
      </c>
    </row>
    <row r="37" spans="10:13" ht="12.75">
      <c r="J37" s="23" t="s">
        <v>35</v>
      </c>
      <c r="K37" s="23" t="s">
        <v>36</v>
      </c>
      <c r="L37" s="23"/>
      <c r="M37" s="23" t="s">
        <v>62</v>
      </c>
    </row>
    <row r="38" spans="2:13" ht="12.75">
      <c r="B38" s="1" t="s">
        <v>5</v>
      </c>
      <c r="C38" s="1"/>
      <c r="J38" s="20">
        <v>1</v>
      </c>
      <c r="K38" s="20" t="s">
        <v>136</v>
      </c>
      <c r="L38" s="25" t="s">
        <v>137</v>
      </c>
      <c r="M38" s="25">
        <v>3500</v>
      </c>
    </row>
    <row r="39" spans="10:13" ht="12.75">
      <c r="J39" s="20">
        <v>2</v>
      </c>
      <c r="K39" s="20" t="s">
        <v>139</v>
      </c>
      <c r="L39" s="25" t="s">
        <v>140</v>
      </c>
      <c r="M39" s="25">
        <v>212.09</v>
      </c>
    </row>
    <row r="40" spans="1:13" ht="12.75">
      <c r="A40" s="2" t="s">
        <v>6</v>
      </c>
      <c r="F40" s="11">
        <v>48078.15</v>
      </c>
      <c r="J40" s="20">
        <v>3</v>
      </c>
      <c r="K40" s="20" t="s">
        <v>141</v>
      </c>
      <c r="L40" s="25" t="s">
        <v>142</v>
      </c>
      <c r="M40" s="25">
        <v>115</v>
      </c>
    </row>
    <row r="41" spans="1:13" ht="12.75">
      <c r="A41" t="s">
        <v>7</v>
      </c>
      <c r="F41" s="5">
        <v>45176.77</v>
      </c>
      <c r="J41" s="20">
        <v>4</v>
      </c>
      <c r="K41" s="20" t="s">
        <v>143</v>
      </c>
      <c r="L41" s="25" t="s">
        <v>142</v>
      </c>
      <c r="M41" s="25">
        <v>80</v>
      </c>
    </row>
    <row r="42" spans="2:13" ht="12.75">
      <c r="B42" t="s">
        <v>8</v>
      </c>
      <c r="F42" s="9">
        <f>F41/F40</f>
        <v>0.9396528360596237</v>
      </c>
      <c r="J42" s="20">
        <v>5</v>
      </c>
      <c r="K42" s="20" t="s">
        <v>144</v>
      </c>
      <c r="L42" s="25" t="s">
        <v>145</v>
      </c>
      <c r="M42" s="25">
        <f>3*19</f>
        <v>57</v>
      </c>
    </row>
    <row r="43" spans="1:13" ht="24.75" customHeight="1">
      <c r="A43" s="65" t="s">
        <v>131</v>
      </c>
      <c r="B43" s="65"/>
      <c r="C43" s="65"/>
      <c r="D43" s="65"/>
      <c r="E43" s="61"/>
      <c r="F43" s="11">
        <f>400+250+400+(920.3*12.8)</f>
        <v>12829.84</v>
      </c>
      <c r="J43" s="20">
        <v>6</v>
      </c>
      <c r="K43" s="20" t="s">
        <v>147</v>
      </c>
      <c r="L43" s="25" t="s">
        <v>142</v>
      </c>
      <c r="M43" s="25">
        <v>11.6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58006.61</v>
      </c>
      <c r="J44" s="20">
        <v>7</v>
      </c>
      <c r="K44" s="20" t="s">
        <v>149</v>
      </c>
      <c r="L44" s="25" t="s">
        <v>150</v>
      </c>
      <c r="M44" s="25">
        <f>12*214.82</f>
        <v>2577.84</v>
      </c>
    </row>
    <row r="45" spans="10:13" ht="12.75">
      <c r="J45" s="20">
        <v>8</v>
      </c>
      <c r="K45" s="20" t="s">
        <v>151</v>
      </c>
      <c r="L45" s="25" t="s">
        <v>152</v>
      </c>
      <c r="M45" s="25">
        <f>3*100</f>
        <v>300</v>
      </c>
    </row>
    <row r="46" spans="2:13" ht="12.75">
      <c r="B46" s="1" t="s">
        <v>10</v>
      </c>
      <c r="C46" s="1"/>
      <c r="J46" s="20">
        <v>9</v>
      </c>
      <c r="K46" s="62" t="s">
        <v>153</v>
      </c>
      <c r="L46" s="25" t="s">
        <v>154</v>
      </c>
      <c r="M46" s="25">
        <f>350*0.85</f>
        <v>297.5</v>
      </c>
    </row>
    <row r="47" spans="10:13" ht="12.75">
      <c r="J47" s="20">
        <v>10</v>
      </c>
      <c r="K47" s="20" t="s">
        <v>155</v>
      </c>
      <c r="L47" s="25" t="s">
        <v>156</v>
      </c>
      <c r="M47" s="25">
        <f>3*540</f>
        <v>1620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 t="s">
        <v>158</v>
      </c>
      <c r="L48" s="25" t="s">
        <v>159</v>
      </c>
      <c r="M48" s="25">
        <f>50*6</f>
        <v>300</v>
      </c>
    </row>
    <row r="49" spans="1:13" ht="12.75">
      <c r="A49" t="s">
        <v>12</v>
      </c>
      <c r="F49" s="11">
        <f>7240*1.302</f>
        <v>9426.48</v>
      </c>
      <c r="J49" s="20">
        <v>12</v>
      </c>
      <c r="K49" s="20" t="s">
        <v>160</v>
      </c>
      <c r="L49" s="25" t="s">
        <v>161</v>
      </c>
      <c r="M49" s="25">
        <f>70*2.6</f>
        <v>182</v>
      </c>
    </row>
    <row r="50" spans="1:13" ht="12.75">
      <c r="A50" s="6" t="s">
        <v>15</v>
      </c>
      <c r="F50" s="11">
        <f>2000*1.302</f>
        <v>2604</v>
      </c>
      <c r="J50" s="20">
        <v>13</v>
      </c>
      <c r="K50" s="20" t="s">
        <v>162</v>
      </c>
      <c r="L50" s="25" t="s">
        <v>159</v>
      </c>
      <c r="M50" s="25">
        <f>50*116.46</f>
        <v>5823</v>
      </c>
    </row>
    <row r="51" spans="1:13" ht="12.75">
      <c r="A51" s="6" t="s">
        <v>84</v>
      </c>
      <c r="E51" s="5"/>
      <c r="F51" s="11">
        <f>E51*E33</f>
        <v>0</v>
      </c>
      <c r="J51" s="20">
        <v>14</v>
      </c>
      <c r="K51" s="20" t="s">
        <v>163</v>
      </c>
      <c r="L51" s="25" t="s">
        <v>164</v>
      </c>
      <c r="M51" s="25">
        <f>5*9.5</f>
        <v>47.5</v>
      </c>
    </row>
    <row r="52" spans="1:13" ht="12.75">
      <c r="A52" s="4" t="s">
        <v>74</v>
      </c>
      <c r="F52" s="32">
        <f>F49+F50+F51</f>
        <v>12030.48</v>
      </c>
      <c r="J52" s="20">
        <v>15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16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/>
      <c r="K54" s="20"/>
      <c r="L54" s="31" t="s">
        <v>63</v>
      </c>
      <c r="M54" s="28">
        <f>SUM(M38:M53)</f>
        <v>15123.53</v>
      </c>
    </row>
    <row r="55" spans="1:6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233406</v>
      </c>
      <c r="D58">
        <v>229360</v>
      </c>
      <c r="E58">
        <v>3654.2</v>
      </c>
      <c r="F58" s="37">
        <f>C58/D58*E58</f>
        <v>3718.661515521451</v>
      </c>
    </row>
    <row r="59" spans="1:6" ht="14.25" customHeight="1">
      <c r="A59" t="s">
        <v>20</v>
      </c>
      <c r="F59" s="37">
        <f>M20</f>
        <v>5507.259231600001</v>
      </c>
    </row>
    <row r="60" spans="1:6" ht="12.75">
      <c r="A60" t="s">
        <v>21</v>
      </c>
      <c r="F60" s="11">
        <f>M34</f>
        <v>2680.37018361</v>
      </c>
    </row>
    <row r="61" spans="1:6" ht="12.75">
      <c r="A61" t="s">
        <v>70</v>
      </c>
      <c r="F61" s="5">
        <f>0*600*30.2%</f>
        <v>0</v>
      </c>
    </row>
    <row r="62" spans="1:6" ht="12.75">
      <c r="A62" t="s">
        <v>22</v>
      </c>
      <c r="F62" s="5">
        <f>M54</f>
        <v>15123.53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0.38</v>
      </c>
      <c r="E65" t="s">
        <v>14</v>
      </c>
      <c r="F65" s="11">
        <f>B65*D65</f>
        <v>1389.28</v>
      </c>
    </row>
    <row r="66" spans="1:6" ht="12.75">
      <c r="A66" s="63" t="s">
        <v>76</v>
      </c>
      <c r="B66" s="63"/>
      <c r="C66" s="63"/>
      <c r="D66" s="64"/>
      <c r="E66" s="63"/>
      <c r="F66" s="64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28419.100930731453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0.23</v>
      </c>
      <c r="E70" t="s">
        <v>14</v>
      </c>
      <c r="F70" s="11">
        <f>B70*D70</f>
        <v>840.88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0.81</v>
      </c>
      <c r="E73" t="s">
        <v>14</v>
      </c>
      <c r="F73" s="11">
        <f>B73*D73</f>
        <v>2961.36</v>
      </c>
    </row>
    <row r="74" spans="1:6" ht="12.75">
      <c r="A74" s="4" t="s">
        <v>29</v>
      </c>
      <c r="F74" s="32">
        <f>F70+F73</f>
        <v>3802.2400000000002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2.34</v>
      </c>
      <c r="E77" t="s">
        <v>14</v>
      </c>
      <c r="F77" s="11">
        <f>B77*D77</f>
        <v>8555.039999999999</v>
      </c>
    </row>
    <row r="78" spans="1:6" ht="12.75">
      <c r="A78" s="4" t="s">
        <v>31</v>
      </c>
      <c r="F78" s="32">
        <f>SUM(F77)</f>
        <v>8555.039999999999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52806.86093073145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3062.7979339824237</v>
      </c>
      <c r="I81" s="7"/>
    </row>
    <row r="82" spans="1:9" ht="12.75">
      <c r="A82" s="1"/>
      <c r="B82" s="38" t="s">
        <v>128</v>
      </c>
      <c r="C82" s="38"/>
      <c r="D82" s="1"/>
      <c r="E82" s="59"/>
      <c r="F82" s="60">
        <v>2543.8</v>
      </c>
      <c r="I82" s="7"/>
    </row>
    <row r="83" spans="1:9" ht="12.75">
      <c r="A83" s="1"/>
      <c r="B83" s="38" t="s">
        <v>129</v>
      </c>
      <c r="C83" s="38"/>
      <c r="D83" s="1"/>
      <c r="E83" s="59"/>
      <c r="F83" s="60">
        <v>292.19</v>
      </c>
      <c r="I83" s="7"/>
    </row>
    <row r="84" spans="1:9" ht="12.75">
      <c r="A84" s="1"/>
      <c r="B84" s="38" t="s">
        <v>130</v>
      </c>
      <c r="C84" s="38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58705.648864713876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43770</v>
      </c>
      <c r="C87" s="42">
        <v>72330</v>
      </c>
      <c r="D87" s="45">
        <f>F44</f>
        <v>58006.61</v>
      </c>
      <c r="E87" s="45">
        <f>F85</f>
        <v>58705.648864713876</v>
      </c>
      <c r="F87" s="46">
        <f>C87+D87-E87</f>
        <v>71630.96113528612</v>
      </c>
    </row>
    <row r="89" spans="1:6" ht="13.5" thickBot="1">
      <c r="A89" t="s">
        <v>86</v>
      </c>
      <c r="C89" s="56">
        <v>43770</v>
      </c>
      <c r="D89" s="8" t="s">
        <v>87</v>
      </c>
      <c r="E89" s="56">
        <v>43799</v>
      </c>
      <c r="F89" t="s">
        <v>88</v>
      </c>
    </row>
    <row r="90" spans="1:7" ht="13.5" thickBot="1">
      <c r="A90" t="s">
        <v>89</v>
      </c>
      <c r="F90" s="57">
        <f>E87</f>
        <v>58705.648864713876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2020-01-23T10:53:01Z</dcterms:modified>
  <cp:category/>
  <cp:version/>
  <cp:contentType/>
  <cp:contentStatus/>
</cp:coreProperties>
</file>