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<sst xmlns="http://schemas.openxmlformats.org/spreadsheetml/2006/main" count="190" uniqueCount="161">
  <si>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</si>
  <si>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</si>
  <si>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</si>
  <si>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</si>
  <si>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</si>
  <si>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</si>
  <si>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</si>
  <si>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</si>
  <si>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</si>
  <si>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</si>
  <si>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</si>
  <si>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</si>
  <si>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</si>
  <si>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</si>
  <si>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</si>
  <si>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</si>
  <si>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</si>
  <si>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</si>
  <si>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</si>
  <si>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</si>
  <si>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</si>
  <si>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</si>
  <si>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</si>
  <si>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</si>
  <si>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</si>
  <si>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</si>
  <si>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</si>
  <si>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</si>
  <si>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</si>
  <si>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</si>
  <si>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</si>
  <si>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</si>
  <si>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</si>
  <si>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</si>
  <si>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</si>
  <si>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</si>
  <si>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</si>
  <si>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</si>
  <si>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</si>
  <si>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</si>
  <si>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</si>
  <si>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</si>
  <si>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</si>
  <si>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</si>
  <si>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</si>
  <si>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</si>
  <si>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</si>
  <si>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</si>
  <si>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</si>
  <si>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</si>
  <si>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</si>
  <si>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</si>
  <si>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</si>
  <si>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</si>
  <si>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</si>
  <si>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</si>
  <si>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</si>
  <si>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</si>
  <si>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</si>
  <si>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</si>
  <si>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</si>
  <si>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</si>
  <si>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</si>
  <si>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</si>
  <si>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</si>
  <si>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</si>
  <si>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</si>
  <si>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</si>
  <si>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</si>
  <si>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</si>
  <si>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</si>
  <si>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</si>
  <si>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</si>
  <si>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</si>
  <si>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</si>
  <si>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</si>
  <si>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</si>
  <si>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</si>
  <si>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</si>
  <si>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</si>
  <si>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</si>
  <si>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</si>
  <si>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</si>
  <si>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</si>
  <si>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</si>
  <si>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</si>
  <si>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</si>
  <si>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</si>
  <si>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</si>
  <si>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</si>
  <si>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</si>
  <si>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</si>
  <si>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</si>
  <si>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</si>
  <si>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</si>
  <si>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</si>
  <si>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</si>
  <si>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</si>
  <si>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</si>
  <si>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</si>
  <si>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</si>
  <si>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</si>
  <si>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</si>
  <si>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</si>
  <si>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</si>
  <si>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</si>
  <si>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</si>
  <si>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</si>
  <si>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</si>
  <si>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</si>
  <si>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</si>
  <si>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</si>
  <si>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</si>
  <si>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</si>
  <si>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</si>
  <si>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</si>
  <si>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</si>
  <si>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</si>
  <si>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</si>
  <si>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</si>
  <si>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</si>
  <si>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</si>
  <si>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</si>
  <si>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</si>
  <si>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</si>
  <si>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</si>
  <si>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</si>
  <si>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</si>
  <si>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</si>
  <si>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</si>
  <si>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</si>
  <si>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</si>
  <si>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</si>
  <si>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</si>
  <si>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</si>
  <si>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</si>
  <si>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</si>
  <si>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2019 г.</t>
  </si>
  <si>
    <t>июня</t>
  </si>
  <si>
    <t>за   июнь  2019 г.</t>
  </si>
  <si>
    <t>ост.на 01.07</t>
  </si>
  <si>
    <t xml:space="preserve">смена вентиля д 15 (4шт) </t>
  </si>
  <si>
    <t>вентиль д 15</t>
  </si>
  <si>
    <t>4шт</t>
  </si>
  <si>
    <t>смена ламп (21шт) п-д 4</t>
  </si>
  <si>
    <t>лампа</t>
  </si>
  <si>
    <t>21шт</t>
  </si>
  <si>
    <t>смена вентиля д 15 (1шт) кв.4</t>
  </si>
  <si>
    <t>1шт</t>
  </si>
  <si>
    <t>смена вентиля д 25 (2шт) п-д2 подвал</t>
  </si>
  <si>
    <t>смена сгона д 25 (2шт)  п-д2 подвал</t>
  </si>
  <si>
    <t>уст-ка заглушки 25 (2шт) п-д2 подвал</t>
  </si>
  <si>
    <t>вентиль д 25</t>
  </si>
  <si>
    <t>2шт</t>
  </si>
  <si>
    <t>сгон 25</t>
  </si>
  <si>
    <t>тройник 25</t>
  </si>
  <si>
    <t>к/гайка 25</t>
  </si>
  <si>
    <t>диск</t>
  </si>
  <si>
    <t>заглушка 25</t>
  </si>
  <si>
    <t>смена замка (1шт) подвал</t>
  </si>
  <si>
    <t>замок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</si>
</sst>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6">
      <selection activeCell="M50" sqref="M5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6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4">
        <f>L6*126.87*1.302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4">
        <f aca="true" t="shared" si="0" ref="M7:M19">L7*126.87*1.302</f>
        <v>0</v>
      </c>
    </row>
    <row r="8" spans="10:13" ht="12.75">
      <c r="J8" s="15"/>
      <c r="K8" s="15" t="s">
        <v>38</v>
      </c>
      <c r="L8" s="21"/>
      <c r="M8" s="54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4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4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4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4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4">
        <f t="shared" si="0"/>
        <v>870.5235798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4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4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4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4">
        <f t="shared" si="0"/>
        <v>3303.6948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4">
        <f t="shared" si="0"/>
        <v>594.665064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4">
        <f t="shared" si="0"/>
        <v>82.59237</v>
      </c>
    </row>
    <row r="20" spans="1:13" ht="12.75">
      <c r="A20" t="s">
        <v>106</v>
      </c>
      <c r="J20" s="20"/>
      <c r="K20" s="27" t="s">
        <v>51</v>
      </c>
      <c r="L20" s="28">
        <f>SUM(L6:L19)</f>
        <v>29.37</v>
      </c>
      <c r="M20" s="33">
        <f>SUM(M6:M19)</f>
        <v>4851.475813800001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f>0.04*81</f>
        <v>3.24</v>
      </c>
      <c r="M24" s="32">
        <f>L24*126.87*1.302*1.15</f>
        <v>615.4783412400001</v>
      </c>
    </row>
    <row r="25" spans="1:13" ht="12.75">
      <c r="A25" t="s">
        <v>110</v>
      </c>
      <c r="J25" s="23">
        <v>2</v>
      </c>
      <c r="K25" s="35" t="s">
        <v>144</v>
      </c>
      <c r="L25" s="54">
        <f>0.21*7.1</f>
        <v>1.4909999999999999</v>
      </c>
      <c r="M25" s="32">
        <f>L25*126.87*1.302*1.15</f>
        <v>283.23401444099994</v>
      </c>
    </row>
    <row r="26" spans="1:13" ht="12.75">
      <c r="A26" t="s">
        <v>111</v>
      </c>
      <c r="J26" s="23">
        <v>3</v>
      </c>
      <c r="K26" s="35" t="s">
        <v>147</v>
      </c>
      <c r="L26" s="62">
        <v>0.81</v>
      </c>
      <c r="M26" s="32">
        <f aca="true" t="shared" si="1" ref="M26:M35">L26*126.87*1.302*1.15</f>
        <v>153.86958531000002</v>
      </c>
    </row>
    <row r="27" spans="1:13" ht="12.75">
      <c r="A27" t="s">
        <v>112</v>
      </c>
      <c r="J27" s="23">
        <v>4</v>
      </c>
      <c r="K27" s="35" t="s">
        <v>149</v>
      </c>
      <c r="L27" s="25">
        <v>2.06</v>
      </c>
      <c r="M27" s="32">
        <f t="shared" si="1"/>
        <v>391.32264906000006</v>
      </c>
    </row>
    <row r="28" spans="1:13" ht="12.75">
      <c r="A28" s="60" t="s">
        <v>113</v>
      </c>
      <c r="B28" s="60"/>
      <c r="C28" s="60"/>
      <c r="D28" s="60"/>
      <c r="E28" s="60"/>
      <c r="F28" s="60"/>
      <c r="G28" s="60"/>
      <c r="J28" s="23">
        <v>5</v>
      </c>
      <c r="K28" s="35" t="s">
        <v>150</v>
      </c>
      <c r="L28" s="25">
        <f>0.02*41.6</f>
        <v>0.8320000000000001</v>
      </c>
      <c r="M28" s="32">
        <f t="shared" si="1"/>
        <v>158.04875923200004</v>
      </c>
    </row>
    <row r="29" spans="1:13" ht="12.75">
      <c r="A29" t="s">
        <v>114</v>
      </c>
      <c r="B29" s="1"/>
      <c r="C29" s="1"/>
      <c r="D29" s="1"/>
      <c r="J29" s="23">
        <v>6</v>
      </c>
      <c r="K29" s="35" t="s">
        <v>151</v>
      </c>
      <c r="L29" s="23">
        <f>2*1.12</f>
        <v>2.24</v>
      </c>
      <c r="M29" s="32">
        <f t="shared" si="1"/>
        <v>425.51589024000003</v>
      </c>
    </row>
    <row r="30" spans="10:13" ht="12.75">
      <c r="J30" s="23">
        <v>7</v>
      </c>
      <c r="K30" s="35" t="s">
        <v>159</v>
      </c>
      <c r="L30" s="51">
        <v>1.07</v>
      </c>
      <c r="M30" s="32">
        <f t="shared" si="1"/>
        <v>203.25982256999998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11.743000000000002</v>
      </c>
      <c r="M36" s="33">
        <f>SUM(M24:M35)</f>
        <v>2230.7290620930003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209619.22</v>
      </c>
      <c r="J40" s="23">
        <v>1</v>
      </c>
      <c r="K40" s="35" t="s">
        <v>142</v>
      </c>
      <c r="L40" s="23" t="s">
        <v>143</v>
      </c>
      <c r="M40" s="23">
        <f>4*230.56</f>
        <v>922.24</v>
      </c>
    </row>
    <row r="41" spans="1:13" ht="12.75">
      <c r="A41" t="s">
        <v>7</v>
      </c>
      <c r="F41" s="5">
        <v>194103.52</v>
      </c>
      <c r="J41" s="25">
        <v>2</v>
      </c>
      <c r="K41" s="39" t="s">
        <v>145</v>
      </c>
      <c r="L41" s="23" t="s">
        <v>146</v>
      </c>
      <c r="M41" s="23">
        <f>21*11.6</f>
        <v>243.6</v>
      </c>
    </row>
    <row r="42" spans="2:13" ht="12.75">
      <c r="B42" t="s">
        <v>8</v>
      </c>
      <c r="F42" s="9">
        <f>F41/F40</f>
        <v>0.9259815011237995</v>
      </c>
      <c r="J42" s="25">
        <v>3</v>
      </c>
      <c r="K42" s="35" t="s">
        <v>142</v>
      </c>
      <c r="L42" s="23" t="s">
        <v>148</v>
      </c>
      <c r="M42" s="23">
        <v>230.56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152</v>
      </c>
      <c r="L43" s="23" t="s">
        <v>153</v>
      </c>
      <c r="M43" s="23">
        <f>2*596.76</f>
        <v>1193.52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196203.52</v>
      </c>
      <c r="J44" s="25">
        <v>5</v>
      </c>
      <c r="K44" s="39" t="s">
        <v>154</v>
      </c>
      <c r="L44" s="23" t="s">
        <v>153</v>
      </c>
      <c r="M44" s="23">
        <f>2*46.98</f>
        <v>93.96</v>
      </c>
    </row>
    <row r="45" spans="2:13" ht="12.75">
      <c r="B45" s="1" t="s">
        <v>10</v>
      </c>
      <c r="C45" s="1"/>
      <c r="J45" s="25">
        <v>6</v>
      </c>
      <c r="K45" s="39" t="s">
        <v>155</v>
      </c>
      <c r="L45" s="23" t="s">
        <v>153</v>
      </c>
      <c r="M45" s="23">
        <f>2*12.3</f>
        <v>24.6</v>
      </c>
    </row>
    <row r="46" spans="10:13" ht="12.75">
      <c r="J46" s="25">
        <v>7</v>
      </c>
      <c r="K46" s="39" t="s">
        <v>156</v>
      </c>
      <c r="L46" s="23" t="s">
        <v>153</v>
      </c>
      <c r="M46" s="23">
        <f>2*14</f>
        <v>28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 t="s">
        <v>157</v>
      </c>
      <c r="L47" s="23" t="s">
        <v>153</v>
      </c>
      <c r="M47" s="23">
        <f>2*19</f>
        <v>38</v>
      </c>
    </row>
    <row r="48" spans="1:13" ht="12.75">
      <c r="A48" t="s">
        <v>12</v>
      </c>
      <c r="F48" s="11">
        <f>(7910+490)*1.302</f>
        <v>10936.800000000001</v>
      </c>
      <c r="J48" s="25">
        <v>9</v>
      </c>
      <c r="K48" s="39" t="s">
        <v>158</v>
      </c>
      <c r="L48" s="23" t="s">
        <v>153</v>
      </c>
      <c r="M48" s="23">
        <f>2*25</f>
        <v>50</v>
      </c>
    </row>
    <row r="49" spans="1:13" ht="12.75">
      <c r="A49" s="6" t="s">
        <v>15</v>
      </c>
      <c r="F49" s="11">
        <f>(10000+1200)*1.202</f>
        <v>13462.4</v>
      </c>
      <c r="J49" s="25">
        <v>10</v>
      </c>
      <c r="K49" s="39" t="s">
        <v>160</v>
      </c>
      <c r="L49" s="23" t="s">
        <v>148</v>
      </c>
      <c r="M49" s="23">
        <v>260</v>
      </c>
    </row>
    <row r="50" spans="1:13" ht="12.75">
      <c r="A50" s="6" t="s">
        <v>87</v>
      </c>
      <c r="E50" s="5"/>
      <c r="F50" s="11">
        <f>E50*E33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24399.2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2.22</v>
      </c>
      <c r="E53" s="13" t="s">
        <v>14</v>
      </c>
      <c r="F53" s="11">
        <f>E33*D53</f>
        <v>22163.148</v>
      </c>
      <c r="J53" s="25">
        <v>14</v>
      </c>
      <c r="K53" s="52"/>
      <c r="L53" s="53"/>
      <c r="M53" s="53"/>
    </row>
    <row r="54" spans="1:13" ht="12.75">
      <c r="A54" t="s">
        <v>83</v>
      </c>
      <c r="B54">
        <v>1194.8</v>
      </c>
      <c r="C54" t="s">
        <v>13</v>
      </c>
      <c r="D54" s="5">
        <v>0.5</v>
      </c>
      <c r="E54" t="s">
        <v>14</v>
      </c>
      <c r="F54" s="11">
        <f>B54*D54</f>
        <v>597.4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22760.548000000003</v>
      </c>
      <c r="J55" s="20"/>
      <c r="K55" s="20"/>
      <c r="L55" s="31" t="s">
        <v>58</v>
      </c>
      <c r="M55" s="33">
        <f>SUM(M40:M54)</f>
        <v>3084.48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65" t="s">
        <v>136</v>
      </c>
      <c r="B58" s="66"/>
      <c r="C58" s="65"/>
      <c r="D58" s="67"/>
      <c r="E58" s="65"/>
      <c r="F58" s="67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7">
        <v>239353</v>
      </c>
      <c r="D61">
        <v>229360</v>
      </c>
      <c r="E61">
        <v>9983.4</v>
      </c>
      <c r="F61" s="36">
        <f>C61/D61*E61</f>
        <v>10418.367370945238</v>
      </c>
      <c r="J61" s="46"/>
    </row>
    <row r="62" spans="1:10" ht="12.75">
      <c r="A62" t="s">
        <v>19</v>
      </c>
      <c r="F62" s="36">
        <f>M20</f>
        <v>4851.475813800001</v>
      </c>
      <c r="J62" s="46"/>
    </row>
    <row r="63" spans="1:6" ht="12.75">
      <c r="A63" t="s">
        <v>20</v>
      </c>
      <c r="F63" s="11">
        <f>M36</f>
        <v>2230.7290620930003</v>
      </c>
    </row>
    <row r="64" spans="1:6" ht="12.75">
      <c r="A64" t="s">
        <v>73</v>
      </c>
      <c r="F64" s="11">
        <f>1*600*1.302</f>
        <v>781.2</v>
      </c>
    </row>
    <row r="65" spans="1:6" ht="12.75">
      <c r="A65" t="s">
        <v>21</v>
      </c>
      <c r="F65" s="11">
        <f>M55</f>
        <v>3084.48</v>
      </c>
    </row>
    <row r="66" spans="1:6" ht="12.75">
      <c r="A66" t="s">
        <v>22</v>
      </c>
      <c r="F66" s="5"/>
    </row>
    <row r="67" spans="1:6" ht="12.75">
      <c r="A67" s="57" t="s">
        <v>79</v>
      </c>
      <c r="B67" s="57"/>
      <c r="C67" s="57"/>
      <c r="D67" s="57"/>
      <c r="E67" s="57"/>
      <c r="F67" s="61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0.25</v>
      </c>
      <c r="E69" t="s">
        <v>14</v>
      </c>
      <c r="F69" s="11">
        <f>B69*D69</f>
        <v>2495.85</v>
      </c>
    </row>
    <row r="70" spans="1:6" ht="12.75">
      <c r="A70" t="s">
        <v>88</v>
      </c>
      <c r="D70" s="11">
        <v>0</v>
      </c>
      <c r="F70" s="1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23862.102246838236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0.19</v>
      </c>
      <c r="E73" t="s">
        <v>14</v>
      </c>
      <c r="F73" s="11">
        <f>B73*D73</f>
        <v>1896.846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0.94</v>
      </c>
      <c r="E76" t="s">
        <v>14</v>
      </c>
      <c r="F76" s="11">
        <f>B76*D76</f>
        <v>9384.395999999999</v>
      </c>
    </row>
    <row r="77" spans="1:6" ht="12.75">
      <c r="A77" s="10" t="s">
        <v>66</v>
      </c>
      <c r="F77" s="34">
        <f>F73+F76</f>
        <v>11281.241999999998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1.97</v>
      </c>
      <c r="E80" t="s">
        <v>14</v>
      </c>
      <c r="F80" s="11">
        <f>B80*D80</f>
        <v>19667.298</v>
      </c>
    </row>
    <row r="81" spans="1:9" ht="12.75">
      <c r="A81" s="4" t="s">
        <v>67</v>
      </c>
      <c r="B81" s="1"/>
      <c r="F81" s="34">
        <f>SUM(F80)</f>
        <v>19667.298</v>
      </c>
      <c r="I81" s="7"/>
    </row>
    <row r="82" spans="1:6" ht="12.75">
      <c r="A82" s="55" t="s">
        <v>82</v>
      </c>
      <c r="B82" s="49"/>
      <c r="C82" s="49"/>
      <c r="D82" s="50">
        <v>0</v>
      </c>
      <c r="E82" s="49"/>
      <c r="F82" s="56">
        <f>D82*E33</f>
        <v>0</v>
      </c>
    </row>
    <row r="83" spans="1:6" ht="12.75">
      <c r="A83" s="1" t="s">
        <v>26</v>
      </c>
      <c r="B83" s="1"/>
      <c r="F83" s="34">
        <f>F51+F55+F59+F71+F77+F81+F82</f>
        <v>127190.39024683823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7377.042634316616</v>
      </c>
    </row>
    <row r="85" spans="1:6" ht="12.75">
      <c r="A85" s="1"/>
      <c r="B85" s="38" t="s">
        <v>133</v>
      </c>
      <c r="C85" s="38"/>
      <c r="D85" s="1"/>
      <c r="E85" s="63"/>
      <c r="F85" s="64">
        <v>29748.25</v>
      </c>
    </row>
    <row r="86" spans="1:6" ht="12.75">
      <c r="A86" s="1"/>
      <c r="B86" s="38" t="s">
        <v>134</v>
      </c>
      <c r="C86" s="38"/>
      <c r="D86" s="1"/>
      <c r="E86" s="63"/>
      <c r="F86" s="64">
        <v>1598.5</v>
      </c>
    </row>
    <row r="87" spans="1:6" ht="12.75">
      <c r="A87" s="1"/>
      <c r="B87" s="38" t="s">
        <v>135</v>
      </c>
      <c r="C87" s="38"/>
      <c r="D87" s="1"/>
      <c r="E87" s="63"/>
      <c r="F87" s="64">
        <v>8115.16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174029.34288115485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43617</v>
      </c>
      <c r="C90" s="43">
        <v>680451</v>
      </c>
      <c r="D90" s="47">
        <f>F44</f>
        <v>196203.52</v>
      </c>
      <c r="E90" s="47">
        <f>F88</f>
        <v>174029.34288115485</v>
      </c>
      <c r="F90" s="45">
        <f>C90+D90-E90</f>
        <v>702625.1771188452</v>
      </c>
    </row>
    <row r="92" spans="1:6" ht="13.5" thickBot="1">
      <c r="A92" t="s">
        <v>116</v>
      </c>
      <c r="C92" s="59">
        <v>43617</v>
      </c>
      <c r="D92" s="8" t="s">
        <v>117</v>
      </c>
      <c r="E92" s="59">
        <v>43646</v>
      </c>
      <c r="F92" t="s">
        <v>118</v>
      </c>
    </row>
    <row r="93" spans="1:7" ht="13.5" thickBot="1">
      <c r="A93" t="s">
        <v>119</v>
      </c>
      <c r="F93" s="58">
        <f>E90</f>
        <v>174029.34288115485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2019-09-10T07:06:13Z</dcterms:modified>
  <cp:category/>
  <cp:version/>
  <cp:contentType/>
  <cp:contentStatus/>
</cp:coreProperties>
</file>