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<sst xmlns="http://schemas.openxmlformats.org/spreadsheetml/2006/main" count="163" uniqueCount="140">
  <si>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</si>
  <si>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</si>
  <si>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</si>
  <si>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</si>
  <si>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</si>
  <si>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</si>
  <si>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</si>
  <si>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</si>
  <si>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</si>
  <si>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</si>
  <si>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</si>
  <si>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</si>
  <si>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</si>
  <si>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</si>
  <si>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</si>
  <si>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</si>
  <si>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</si>
  <si>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</si>
  <si>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</si>
  <si>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</si>
  <si>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</si>
  <si>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</si>
  <si>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</si>
  <si>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</si>
  <si>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</si>
  <si>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</si>
  <si>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</si>
  <si>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</si>
  <si>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</si>
  <si>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</si>
  <si>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</si>
  <si>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</si>
  <si>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</si>
  <si>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</si>
  <si>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</si>
  <si>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</si>
  <si>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</si>
  <si>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</si>
  <si>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</si>
  <si>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</si>
  <si>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</si>
  <si>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</si>
  <si>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</si>
  <si>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</si>
  <si>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</si>
  <si>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</si>
  <si>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</si>
  <si>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</si>
  <si>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</si>
  <si>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</si>
  <si>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</si>
  <si>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</si>
  <si>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</si>
  <si>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</si>
  <si>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</si>
  <si>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</si>
  <si>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</si>
  <si>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</si>
  <si>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</si>
  <si>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</si>
  <si>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</si>
  <si>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</si>
  <si>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</si>
  <si>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</si>
  <si>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</si>
  <si>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</si>
  <si>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</si>
  <si>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</si>
  <si>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</si>
  <si>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</si>
  <si>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</si>
  <si>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</si>
  <si>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</si>
  <si>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</si>
  <si>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</si>
  <si>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</si>
  <si>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</si>
  <si>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</si>
  <si>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</si>
  <si>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</si>
  <si>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</si>
  <si>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</si>
  <si>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</si>
  <si>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</si>
  <si>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</si>
  <si>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</si>
  <si>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</si>
  <si>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</si>
  <si>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</si>
  <si>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</si>
  <si>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</si>
  <si>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</si>
  <si>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</si>
  <si>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</si>
  <si>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</si>
  <si>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</si>
  <si>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</si>
  <si>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</si>
  <si>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</si>
  <si>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</si>
  <si>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</si>
  <si>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</si>
  <si>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</si>
  <si>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</si>
  <si>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</si>
  <si>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</si>
  <si>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</si>
  <si>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</si>
  <si>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</si>
  <si>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</si>
  <si>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</si>
  <si>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</si>
  <si>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</si>
  <si>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</si>
  <si>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</si>
  <si>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</si>
  <si>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</si>
  <si>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</si>
  <si>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</si>
  <si>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</si>
  <si>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</si>
  <si>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</si>
  <si>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</si>
  <si>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</si>
  <si>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</si>
  <si>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</si>
  <si>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</si>
  <si>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</si>
  <si>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</si>
  <si>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</si>
  <si>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</si>
  <si>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</si>
  <si>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</si>
  <si>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(интер-телеком,ростелеком,комстар,видикон)</t>
  </si>
  <si>
    <t>марта</t>
  </si>
  <si>
    <t>за   март  2019 г.</t>
  </si>
  <si>
    <t>ост.на 01.04</t>
  </si>
  <si>
    <t>лампа</t>
  </si>
  <si>
    <t>смена ламп (1шт) п-д2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</si>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</sst>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0">
      <selection activeCell="M39" sqref="M39"/>
    </sheetView>
  </sheetViews>
  <sheetFormatPr defaultColWidth="9.00390625" defaultRowHeight="12.75"/>
  <cols>
    <col min="1" max="1" width="15.50390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3</v>
      </c>
      <c r="K2" s="5" t="s">
        <v>135</v>
      </c>
    </row>
    <row r="3" spans="1:13" ht="12.75">
      <c r="A3" t="s">
        <v>87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3">
        <f>L6*126.87*1.302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3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3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3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3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2.91</v>
      </c>
      <c r="M11" s="53">
        <f t="shared" si="0"/>
        <v>480.6875934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3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3">
        <f t="shared" si="0"/>
        <v>26.429558400000005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3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3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0.08</v>
      </c>
      <c r="M16" s="53">
        <f t="shared" si="0"/>
        <v>13.214779200000002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3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3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3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28">
        <f>SUM(L6:L19)</f>
        <v>4.73</v>
      </c>
      <c r="M20" s="33">
        <f>SUM(M6:M19)</f>
        <v>781.3238202000001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25">
        <f>0.01*7.1</f>
        <v>0.071</v>
      </c>
      <c r="M24" s="32">
        <f aca="true" t="shared" si="1" ref="M24:M33">L24*126.87*1.302*1.15</f>
        <v>13.487334020999997</v>
      </c>
    </row>
    <row r="25" spans="1:13" ht="12.75">
      <c r="A25" t="s">
        <v>107</v>
      </c>
      <c r="J25" s="20">
        <v>2</v>
      </c>
      <c r="K25" s="20"/>
      <c r="L25" s="53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3"/>
      <c r="M26" s="32">
        <f t="shared" si="1"/>
        <v>0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H27" s="57"/>
      <c r="J27" s="20">
        <v>4</v>
      </c>
      <c r="K27" s="20"/>
      <c r="L27" s="53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0.071</v>
      </c>
      <c r="M34" s="33">
        <f>SUM(M24:M33)</f>
        <v>13.487334020999997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137</v>
      </c>
      <c r="L38" s="25" t="s">
        <v>139</v>
      </c>
      <c r="M38" s="25">
        <f>1*11.6</f>
        <v>11.6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22691.62-674.51</f>
        <v>22017.11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21480.92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0.9756466675235759</v>
      </c>
      <c r="J42" s="20">
        <v>5</v>
      </c>
      <c r="K42" s="20"/>
      <c r="L42" s="25"/>
      <c r="M42" s="25"/>
    </row>
    <row r="43" spans="1:13" ht="12.75">
      <c r="A43" t="s">
        <v>133</v>
      </c>
      <c r="F43" s="5">
        <f>400+400+250+105</f>
        <v>1155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22635.92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/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25"/>
      <c r="M48" s="25"/>
    </row>
    <row r="49" spans="1:13" ht="12.75">
      <c r="A49" t="s">
        <v>12</v>
      </c>
      <c r="F49" s="11">
        <f>(2825+625)*1.302</f>
        <v>4491.900000000001</v>
      </c>
      <c r="J49" s="20"/>
      <c r="K49" s="20"/>
      <c r="L49" s="25"/>
      <c r="M49" s="25"/>
    </row>
    <row r="50" spans="1:13" ht="12.75">
      <c r="A50" s="6" t="s">
        <v>15</v>
      </c>
      <c r="D50" s="51"/>
      <c r="F50" s="52">
        <v>0</v>
      </c>
      <c r="J50" s="20"/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/>
      <c r="K51" s="20"/>
      <c r="L51" s="25"/>
      <c r="M51" s="25"/>
    </row>
    <row r="52" spans="1:13" ht="12.75">
      <c r="A52" s="4" t="s">
        <v>33</v>
      </c>
      <c r="F52" s="31">
        <f>F49+F50+F51</f>
        <v>4491.900000000001</v>
      </c>
      <c r="J52" s="20"/>
      <c r="K52" s="20"/>
      <c r="L52" s="25"/>
      <c r="M52" s="25"/>
    </row>
    <row r="53" spans="1:13" ht="12.75">
      <c r="A53" s="4" t="s">
        <v>16</v>
      </c>
      <c r="J53" s="20"/>
      <c r="K53" s="20"/>
      <c r="L53" s="25"/>
      <c r="M53" s="25"/>
    </row>
    <row r="54" spans="1:13" ht="12.75">
      <c r="A54" t="s">
        <v>74</v>
      </c>
      <c r="C54" s="13"/>
      <c r="D54" s="44">
        <v>2.03</v>
      </c>
      <c r="E54" s="13" t="s">
        <v>14</v>
      </c>
      <c r="F54" s="11">
        <f>E33*D54</f>
        <v>3114.2229999999995</v>
      </c>
      <c r="J54" s="20"/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0.5</v>
      </c>
      <c r="E55" t="s">
        <v>14</v>
      </c>
      <c r="F55" s="11">
        <f>B55*D55</f>
        <v>24</v>
      </c>
      <c r="J55" s="20"/>
      <c r="K55" s="20"/>
      <c r="L55" s="30" t="s">
        <v>64</v>
      </c>
      <c r="M55" s="33">
        <f>SUM(M38:M54)</f>
        <v>11.6</v>
      </c>
    </row>
    <row r="56" spans="1:6" ht="12.75">
      <c r="A56" s="54" t="s">
        <v>83</v>
      </c>
      <c r="B56" s="54"/>
      <c r="C56" s="54"/>
      <c r="D56" s="55"/>
      <c r="E56" s="54"/>
      <c r="F56" s="56">
        <v>0</v>
      </c>
    </row>
    <row r="57" spans="1:6" ht="12.75">
      <c r="A57" s="4" t="s">
        <v>17</v>
      </c>
      <c r="B57" s="10"/>
      <c r="C57" s="10"/>
      <c r="F57" s="31">
        <f>SUM(F54:F56)</f>
        <v>3138.2229999999995</v>
      </c>
    </row>
    <row r="58" spans="1:2" ht="12.75">
      <c r="A58" s="4" t="s">
        <v>18</v>
      </c>
      <c r="B58" s="4"/>
    </row>
    <row r="59" spans="1:6" ht="12.75">
      <c r="A59" t="s">
        <v>19</v>
      </c>
      <c r="C59" s="54">
        <v>184596</v>
      </c>
      <c r="D59">
        <v>229360</v>
      </c>
      <c r="E59">
        <v>1534.1</v>
      </c>
      <c r="F59" s="34">
        <f>C59/D59*E59</f>
        <v>1234.690981862574</v>
      </c>
    </row>
    <row r="60" spans="1:6" ht="12.75">
      <c r="A60" t="s">
        <v>20</v>
      </c>
      <c r="F60" s="34">
        <f>M20</f>
        <v>781.3238202000001</v>
      </c>
    </row>
    <row r="61" spans="1:6" ht="12.75">
      <c r="A61" t="s">
        <v>21</v>
      </c>
      <c r="F61" s="11">
        <f>M34</f>
        <v>13.487334020999997</v>
      </c>
    </row>
    <row r="62" spans="1:6" ht="12.75">
      <c r="A62" t="s">
        <v>71</v>
      </c>
      <c r="F62" s="5">
        <v>0</v>
      </c>
    </row>
    <row r="63" spans="1:6" ht="12.75">
      <c r="A63" t="s">
        <v>22</v>
      </c>
      <c r="F63" s="11">
        <f>M55</f>
        <v>11.6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0.26</v>
      </c>
      <c r="E66" s="45" t="s">
        <v>14</v>
      </c>
      <c r="F66" s="46">
        <f>B66*D66</f>
        <v>398.866</v>
      </c>
    </row>
    <row r="67" spans="1:6" ht="12.75">
      <c r="A67" s="54" t="s">
        <v>75</v>
      </c>
      <c r="B67" s="54"/>
      <c r="C67" s="54"/>
      <c r="D67" s="56"/>
      <c r="E67" s="54"/>
      <c r="F67" s="56">
        <v>0</v>
      </c>
    </row>
    <row r="68" spans="1:6" ht="12.75">
      <c r="A68" s="45" t="s">
        <v>85</v>
      </c>
      <c r="B68" s="45"/>
      <c r="C68" s="45"/>
      <c r="D68" s="46">
        <v>0</v>
      </c>
      <c r="E68" s="45"/>
      <c r="F68" s="46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2439.968136083574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0.19</v>
      </c>
      <c r="E71" t="s">
        <v>14</v>
      </c>
      <c r="F71" s="11">
        <f>B71*D71</f>
        <v>291.479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1.13</v>
      </c>
      <c r="E74" t="s">
        <v>14</v>
      </c>
      <c r="F74" s="11">
        <f>B74*D74</f>
        <v>1733.5329999999997</v>
      </c>
    </row>
    <row r="75" spans="1:6" ht="12.75">
      <c r="A75" s="4" t="s">
        <v>29</v>
      </c>
      <c r="F75" s="31">
        <f>F71+F74</f>
        <v>2025.0119999999997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3.23</v>
      </c>
      <c r="E78" t="s">
        <v>14</v>
      </c>
      <c r="F78" s="11">
        <f>B78*D78</f>
        <v>4955.143</v>
      </c>
    </row>
    <row r="79" spans="1:6" ht="12.75">
      <c r="A79" s="4" t="s">
        <v>31</v>
      </c>
      <c r="F79" s="31">
        <f>SUM(F78)</f>
        <v>4955.143</v>
      </c>
    </row>
    <row r="80" spans="1:6" ht="12.75">
      <c r="A80" s="47" t="s">
        <v>78</v>
      </c>
      <c r="B80" s="45"/>
      <c r="C80" s="45"/>
      <c r="D80" s="50">
        <v>0</v>
      </c>
      <c r="E80" s="45"/>
      <c r="F80" s="49">
        <f>D80*E33</f>
        <v>0</v>
      </c>
    </row>
    <row r="81" spans="1:9" ht="12.75">
      <c r="A81" s="1" t="s">
        <v>32</v>
      </c>
      <c r="B81" s="1"/>
      <c r="F81" s="31">
        <f>F52+F57+F69+F75+F79+F80</f>
        <v>17050.246136083573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988.9142758928472</v>
      </c>
    </row>
    <row r="83" spans="1:6" ht="12.75">
      <c r="A83" s="1"/>
      <c r="B83" s="35" t="s">
        <v>129</v>
      </c>
      <c r="C83" s="35"/>
      <c r="D83" s="1"/>
      <c r="E83" s="61"/>
      <c r="F83" s="62">
        <v>604.44</v>
      </c>
    </row>
    <row r="84" spans="1:6" ht="12.75">
      <c r="A84" s="1"/>
      <c r="B84" s="35" t="s">
        <v>130</v>
      </c>
      <c r="C84" s="35"/>
      <c r="D84" s="1"/>
      <c r="E84" s="61"/>
      <c r="F84" s="62">
        <v>107.34</v>
      </c>
    </row>
    <row r="85" spans="1:6" ht="12.75">
      <c r="A85" s="1"/>
      <c r="B85" s="35" t="s">
        <v>131</v>
      </c>
      <c r="C85" s="35"/>
      <c r="D85" s="1"/>
      <c r="E85" s="61"/>
      <c r="F85" s="62">
        <v>0</v>
      </c>
    </row>
    <row r="86" spans="1:6" ht="13.5">
      <c r="A86" s="12" t="s">
        <v>34</v>
      </c>
      <c r="B86" s="12"/>
      <c r="C86" s="12"/>
      <c r="D86" s="12"/>
      <c r="E86" s="12"/>
      <c r="F86" s="41">
        <f>F81+F82+F83+F84+F85</f>
        <v>18750.94041197642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43525</v>
      </c>
      <c r="C88" s="39">
        <v>-206301</v>
      </c>
      <c r="D88" s="42">
        <f>F44</f>
        <v>22635.92</v>
      </c>
      <c r="E88" s="42">
        <f>F86</f>
        <v>18750.94041197642</v>
      </c>
      <c r="F88" s="43">
        <f>C88+D88-E88</f>
        <v>-202416.02041197644</v>
      </c>
    </row>
    <row r="90" spans="1:6" ht="13.5" thickBot="1">
      <c r="A90" t="s">
        <v>113</v>
      </c>
      <c r="C90" s="58">
        <v>43525</v>
      </c>
      <c r="D90" s="8" t="s">
        <v>114</v>
      </c>
      <c r="E90" s="58">
        <v>43555</v>
      </c>
      <c r="F90" t="s">
        <v>115</v>
      </c>
    </row>
    <row r="91" spans="1:7" ht="13.5" thickBot="1">
      <c r="A91" t="s">
        <v>116</v>
      </c>
      <c r="F91" s="59">
        <f>E88</f>
        <v>18750.94041197642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2017-08-21T12:51:29Z</cp:lastPrinted>
  <dcterms:created xsi:type="dcterms:W3CDTF">2008-08-18T07:30:19Z</dcterms:created>
  <dcterms:modified xsi:type="dcterms:W3CDTF">2019-06-04T10:36:00Z</dcterms:modified>
  <cp:category/>
  <cp:version/>
  <cp:contentType/>
  <cp:contentStatus/>
</cp:coreProperties>
</file>