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<sst xmlns="http://schemas.openxmlformats.org/spreadsheetml/2006/main" count="184" uniqueCount="156">
  <si>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</si>
  <si>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</si>
  <si>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</si>
  <si>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</si>
  <si>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</si>
  <si>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</si>
  <si>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</si>
  <si>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</si>
  <si>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</si>
  <si>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</si>
  <si>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</si>
  <si>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</si>
  <si>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</si>
  <si>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</si>
  <si>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</si>
  <si>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</si>
  <si>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</si>
  <si>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</si>
  <si>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</si>
  <si>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</si>
  <si>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</si>
  <si>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</si>
  <si>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</si>
  <si>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</si>
  <si>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</si>
  <si>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</si>
  <si>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</si>
  <si>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</si>
  <si>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</si>
  <si>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</si>
  <si>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</si>
  <si>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</si>
  <si>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</si>
  <si>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</si>
  <si>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</si>
  <si>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</si>
  <si>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</si>
  <si>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</si>
  <si>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</si>
  <si>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</si>
  <si>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</si>
  <si>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</si>
  <si>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</si>
  <si>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</si>
  <si>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</si>
  <si>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</si>
  <si>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</si>
  <si>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</si>
  <si>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</si>
  <si>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</si>
  <si>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</si>
  <si>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</si>
  <si>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</si>
  <si>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</si>
  <si>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</si>
  <si>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</si>
  <si>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</si>
  <si>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</si>
  <si>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</si>
  <si>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</si>
  <si>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</si>
  <si>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</si>
  <si>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</si>
  <si>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</si>
  <si>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</si>
  <si>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</si>
  <si>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</si>
  <si>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</si>
  <si>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</si>
  <si>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</si>
  <si>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</si>
  <si>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</si>
  <si>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</si>
  <si>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</si>
  <si>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</si>
  <si>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</si>
  <si>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</si>
  <si>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</si>
  <si>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</si>
  <si>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</si>
  <si>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</si>
  <si>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</si>
  <si>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</si>
  <si>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</si>
  <si>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</si>
  <si>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</si>
  <si>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</si>
  <si>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</si>
  <si>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</si>
  <si>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</si>
  <si>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</si>
  <si>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</si>
  <si>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</si>
  <si>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</si>
  <si>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</si>
  <si>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</si>
  <si>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</si>
  <si>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</si>
  <si>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</si>
  <si>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</si>
  <si>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</si>
  <si>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</si>
  <si>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</si>
  <si>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</si>
  <si>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</si>
  <si>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</si>
  <si>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</si>
  <si>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</si>
  <si>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</si>
  <si>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</si>
  <si>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</si>
  <si>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</si>
  <si>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</si>
  <si>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</si>
  <si>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</si>
  <si>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</si>
  <si>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</si>
  <si>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</si>
  <si>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</si>
  <si>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</si>
  <si>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</si>
  <si>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</si>
  <si>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</si>
  <si>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</si>
  <si>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</si>
  <si>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</si>
  <si>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</si>
  <si>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</si>
  <si>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</si>
  <si>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</si>
  <si>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</si>
  <si>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</si>
  <si>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</si>
  <si>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</si>
  <si>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</si>
  <si>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прочистка канализации</t>
  </si>
  <si>
    <t>смена труб д 25 п.пр. (4мп) кв.62</t>
  </si>
  <si>
    <t>смена вентиля д 15 (1шт) кв.62</t>
  </si>
  <si>
    <t>труба д 25 п.пр.</t>
  </si>
  <si>
    <t>4мп</t>
  </si>
  <si>
    <t>вентиль д 15</t>
  </si>
  <si>
    <t>1шт</t>
  </si>
  <si>
    <t>муфта нат.</t>
  </si>
  <si>
    <t>3шт</t>
  </si>
  <si>
    <t>муфта раз.</t>
  </si>
  <si>
    <t>уголок 25</t>
  </si>
  <si>
    <t>2шт</t>
  </si>
  <si>
    <t>уголок 15</t>
  </si>
  <si>
    <t>смена труб д 20 м/пл (1мп</t>
  </si>
  <si>
    <t>труба д 20</t>
  </si>
  <si>
    <t>1мп</t>
  </si>
  <si>
    <t>соединит.20</t>
  </si>
  <si>
    <t>смена ламп (2шт) п-д1</t>
  </si>
  <si>
    <t>лампа</t>
  </si>
  <si>
    <t>смена светильника (1шт) п-д5</t>
  </si>
  <si>
    <t>светильник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</si>
</sst>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2" sqref="M52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545.109642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545.109642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9.35</v>
      </c>
      <c r="M20" s="32">
        <f>SUM(M6:M19)</f>
        <v>1544.477319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0.15*32.2</f>
        <v>4.83</v>
      </c>
      <c r="M24" s="31">
        <f>L24*126.87*1.302*1.15</f>
        <v>917.51863833</v>
      </c>
    </row>
    <row r="25" spans="1:13" ht="12.75">
      <c r="A25" t="s">
        <v>106</v>
      </c>
      <c r="J25" s="20">
        <v>2</v>
      </c>
      <c r="K25" s="20" t="s">
        <v>136</v>
      </c>
      <c r="L25" s="46">
        <f>0.04*184.3</f>
        <v>7.372000000000001</v>
      </c>
      <c r="M25" s="31">
        <f aca="true" t="shared" si="1" ref="M25:M37">L25*126.87*1.302*1.15</f>
        <v>1400.4031887720002</v>
      </c>
    </row>
    <row r="26" spans="1:13" ht="12.75">
      <c r="A26" t="s">
        <v>107</v>
      </c>
      <c r="J26" s="20">
        <v>3</v>
      </c>
      <c r="K26" s="20" t="s">
        <v>137</v>
      </c>
      <c r="L26" s="46">
        <v>0.81</v>
      </c>
      <c r="M26" s="31">
        <f t="shared" si="1"/>
        <v>153.86958531000002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148</v>
      </c>
      <c r="L27" s="46">
        <v>1.55</v>
      </c>
      <c r="M27" s="31">
        <f t="shared" si="1"/>
        <v>294.44179905000004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152</v>
      </c>
      <c r="L28" s="46">
        <v>0.14</v>
      </c>
      <c r="M28" s="31">
        <f t="shared" si="1"/>
        <v>26.594743140000002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154</v>
      </c>
      <c r="L29" s="46">
        <v>0.89</v>
      </c>
      <c r="M29" s="31">
        <f t="shared" si="1"/>
        <v>169.06658139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15.592000000000004</v>
      </c>
      <c r="M38" s="32">
        <f>SUM(M24:M37)</f>
        <v>2961.8945359920003</v>
      </c>
    </row>
    <row r="39" ht="12.75">
      <c r="K39" s="1" t="s">
        <v>62</v>
      </c>
    </row>
    <row r="40" spans="1:13" ht="12.75">
      <c r="A40" s="2" t="s">
        <v>6</v>
      </c>
      <c r="F40" s="11">
        <v>49574.11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52307.19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1.0551311965055954</v>
      </c>
      <c r="J42" s="20">
        <v>1</v>
      </c>
      <c r="K42" s="20" t="s">
        <v>138</v>
      </c>
      <c r="L42" s="25" t="s">
        <v>139</v>
      </c>
      <c r="M42" s="25">
        <f>4*111</f>
        <v>444</v>
      </c>
    </row>
    <row r="43" spans="1:13" ht="12.75">
      <c r="A43" t="s">
        <v>126</v>
      </c>
      <c r="E43" s="58"/>
      <c r="F43" s="11">
        <f>250+400+250+(27.3*15.17)</f>
        <v>1314.141</v>
      </c>
      <c r="J43" s="20">
        <v>2</v>
      </c>
      <c r="K43" s="20" t="s">
        <v>140</v>
      </c>
      <c r="L43" s="25" t="s">
        <v>141</v>
      </c>
      <c r="M43" s="25">
        <v>255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53621.331000000006</v>
      </c>
      <c r="J44" s="20">
        <v>3</v>
      </c>
      <c r="K44" s="20" t="s">
        <v>142</v>
      </c>
      <c r="L44" s="23" t="s">
        <v>143</v>
      </c>
      <c r="M44" s="23">
        <f>3*72</f>
        <v>216</v>
      </c>
    </row>
    <row r="45" spans="10:13" ht="12.75">
      <c r="J45" s="20">
        <v>4</v>
      </c>
      <c r="K45" s="20" t="s">
        <v>144</v>
      </c>
      <c r="L45" s="23" t="s">
        <v>141</v>
      </c>
      <c r="M45" s="23">
        <v>141</v>
      </c>
    </row>
    <row r="46" spans="2:13" ht="12.75">
      <c r="B46" s="1" t="s">
        <v>10</v>
      </c>
      <c r="C46" s="1"/>
      <c r="J46" s="20">
        <v>5</v>
      </c>
      <c r="K46" s="20" t="s">
        <v>145</v>
      </c>
      <c r="L46" s="23" t="s">
        <v>146</v>
      </c>
      <c r="M46" s="23">
        <f>2*8</f>
        <v>16</v>
      </c>
    </row>
    <row r="47" spans="10:13" ht="12.75">
      <c r="J47" s="20">
        <v>6</v>
      </c>
      <c r="K47" s="20" t="s">
        <v>147</v>
      </c>
      <c r="L47" s="23" t="s">
        <v>146</v>
      </c>
      <c r="M47" s="23">
        <f>2*8</f>
        <v>16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149</v>
      </c>
      <c r="L48" s="23" t="s">
        <v>150</v>
      </c>
      <c r="M48" s="23">
        <v>72</v>
      </c>
    </row>
    <row r="49" spans="1:13" ht="12.75">
      <c r="A49" t="s">
        <v>12</v>
      </c>
      <c r="E49" s="5"/>
      <c r="F49" s="5">
        <f>(5085+765)*1.302</f>
        <v>7616.7</v>
      </c>
      <c r="J49" s="20">
        <v>8</v>
      </c>
      <c r="K49" s="20" t="s">
        <v>151</v>
      </c>
      <c r="L49" s="23" t="s">
        <v>146</v>
      </c>
      <c r="M49" s="23">
        <f>2*118</f>
        <v>236</v>
      </c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 t="s">
        <v>153</v>
      </c>
      <c r="L50" s="23" t="s">
        <v>146</v>
      </c>
      <c r="M50" s="23">
        <f>2*11.6</f>
        <v>23.2</v>
      </c>
    </row>
    <row r="51" spans="1:13" ht="12.75">
      <c r="A51" s="6" t="s">
        <v>83</v>
      </c>
      <c r="E51" s="5"/>
      <c r="F51" s="11">
        <f>E51*E33</f>
        <v>0</v>
      </c>
      <c r="J51" s="20">
        <v>10</v>
      </c>
      <c r="K51" s="20" t="s">
        <v>155</v>
      </c>
      <c r="L51" s="23" t="s">
        <v>141</v>
      </c>
      <c r="M51" s="23">
        <f>292.42</f>
        <v>292.42</v>
      </c>
    </row>
    <row r="52" spans="1:13" ht="12.75">
      <c r="A52" s="4" t="s">
        <v>34</v>
      </c>
      <c r="D52" s="5"/>
      <c r="F52" s="33">
        <f>F49+F50+F51</f>
        <v>9539.9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6973.686000000001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6973.686000000001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233902</v>
      </c>
      <c r="D58">
        <v>229360</v>
      </c>
      <c r="E58">
        <v>3141.3</v>
      </c>
      <c r="F58" s="36">
        <f>C58/D58*E58</f>
        <v>3203.5069436693407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1544.477319</v>
      </c>
      <c r="J59" s="20"/>
      <c r="K59" s="20"/>
      <c r="L59" s="34" t="s">
        <v>65</v>
      </c>
      <c r="M59" s="35">
        <f>SUM(M42:M58)</f>
        <v>1711.6200000000001</v>
      </c>
    </row>
    <row r="60" spans="1:6" ht="12.75">
      <c r="A60" t="s">
        <v>21</v>
      </c>
      <c r="F60" s="11">
        <v>0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M59</f>
        <v>1711.6200000000001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9"/>
      <c r="B65" s="59">
        <v>3141.3</v>
      </c>
      <c r="C65" s="59" t="s">
        <v>13</v>
      </c>
      <c r="D65" s="60">
        <v>0.44</v>
      </c>
      <c r="E65" s="59" t="s">
        <v>14</v>
      </c>
      <c r="F65" s="60">
        <f>B65*D65</f>
        <v>1382.172</v>
      </c>
    </row>
    <row r="66" spans="1:6" ht="12.75">
      <c r="A66" s="59" t="s">
        <v>78</v>
      </c>
      <c r="B66" s="59"/>
      <c r="C66" s="59"/>
      <c r="D66" s="60"/>
      <c r="E66" s="59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8622.976262669341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0.19</v>
      </c>
      <c r="E70" t="s">
        <v>14</v>
      </c>
      <c r="F70" s="11">
        <f>B70*D70</f>
        <v>596.8470000000001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1.01</v>
      </c>
      <c r="E73" t="s">
        <v>14</v>
      </c>
      <c r="F73" s="11">
        <f>B73*D73</f>
        <v>3172.713</v>
      </c>
    </row>
    <row r="74" spans="1:6" ht="12.75">
      <c r="A74" s="4" t="s">
        <v>29</v>
      </c>
      <c r="F74" s="33">
        <f>F70+F73</f>
        <v>3769.5600000000004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1.95</v>
      </c>
      <c r="E77" t="s">
        <v>14</v>
      </c>
      <c r="F77" s="5">
        <f>B77*D77</f>
        <v>6125.535</v>
      </c>
    </row>
    <row r="78" spans="1:6" ht="12.75">
      <c r="A78" s="4" t="s">
        <v>32</v>
      </c>
      <c r="F78" s="33">
        <f>SUM(F77)</f>
        <v>6125.535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35031.65726266934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2031.8361212348213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1851.2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288.82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1602.22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40805.73338390416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43556</v>
      </c>
      <c r="C87" s="41">
        <v>33804</v>
      </c>
      <c r="D87" s="44">
        <f>F44</f>
        <v>53621.331000000006</v>
      </c>
      <c r="E87" s="44">
        <f>F85</f>
        <v>40805.73338390416</v>
      </c>
      <c r="F87" s="45">
        <f>C87+D87-E87</f>
        <v>46619.597616095845</v>
      </c>
    </row>
    <row r="89" spans="1:6" ht="13.5" thickBot="1">
      <c r="A89" t="s">
        <v>111</v>
      </c>
      <c r="C89" s="54">
        <v>43556</v>
      </c>
      <c r="D89" s="8" t="s">
        <v>112</v>
      </c>
      <c r="E89" s="54">
        <v>43585</v>
      </c>
      <c r="F89" t="s">
        <v>113</v>
      </c>
    </row>
    <row r="90" spans="1:7" ht="13.5" thickBot="1">
      <c r="A90" t="s">
        <v>114</v>
      </c>
      <c r="F90" s="55">
        <f>E87</f>
        <v>40805.73338390416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2019-07-10T08:32:32Z</dcterms:modified>
  <cp:category/>
  <cp:version/>
  <cp:contentType/>
  <cp:contentStatus/>
</cp:coreProperties>
</file>