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<sst xmlns="http://schemas.openxmlformats.org/spreadsheetml/2006/main" count="226" uniqueCount="187">
  <si>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</si>
  <si>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</si>
  <si>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</si>
  <si>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</si>
  <si>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</si>
  <si>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</si>
  <si>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</si>
  <si>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</si>
  <si>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</si>
  <si>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</si>
  <si>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</si>
  <si>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</si>
  <si>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</si>
  <si>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</si>
  <si>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</si>
  <si>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</si>
  <si>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</si>
  <si>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</si>
  <si>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</si>
  <si>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</si>
  <si>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</si>
  <si>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</si>
  <si>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</si>
  <si>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</si>
  <si>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</si>
  <si>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</si>
  <si>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</si>
  <si>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</si>
  <si>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</si>
  <si>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</si>
  <si>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</si>
  <si>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</si>
  <si>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</si>
  <si>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</si>
  <si>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</si>
  <si>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</si>
  <si>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</si>
  <si>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</si>
  <si>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</si>
  <si>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</si>
  <si>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</si>
  <si>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</si>
  <si>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</si>
  <si>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</si>
  <si>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</si>
  <si>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</si>
  <si>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</si>
  <si>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</si>
  <si>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</si>
  <si>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</si>
  <si>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</si>
  <si>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</si>
  <si>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</si>
  <si>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</si>
  <si>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</si>
  <si>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</si>
  <si>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</si>
  <si>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</si>
  <si>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</si>
  <si>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</si>
  <si>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</si>
  <si>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</si>
  <si>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</si>
  <si>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</si>
  <si>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</si>
  <si>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</si>
  <si>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</si>
  <si>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</si>
  <si>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</si>
  <si>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</si>
  <si>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</si>
  <si>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</si>
  <si>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</si>
  <si>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</si>
  <si>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</si>
  <si>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</si>
  <si>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</si>
  <si>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</si>
  <si>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</si>
  <si>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</si>
  <si>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</si>
  <si>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</si>
  <si>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</si>
  <si>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</si>
  <si>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</si>
  <si>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</si>
  <si>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</si>
  <si>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</si>
  <si>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</si>
  <si>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</si>
  <si>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</si>
  <si>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</si>
  <si>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</si>
  <si>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</si>
  <si>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</si>
  <si>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</si>
  <si>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</si>
  <si>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</si>
  <si>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</si>
  <si>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</si>
  <si>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</si>
  <si>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</si>
  <si>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</si>
  <si>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</si>
  <si>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</si>
  <si>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</si>
  <si>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</si>
  <si>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</si>
  <si>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</si>
  <si>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</si>
  <si>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</si>
  <si>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</si>
  <si>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</si>
  <si>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</si>
  <si>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</si>
  <si>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</si>
  <si>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</si>
  <si>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</si>
  <si>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</si>
  <si>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</si>
  <si>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</si>
  <si>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</si>
  <si>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</si>
  <si>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</si>
  <si>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</si>
  <si>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</si>
  <si>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</si>
  <si>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</si>
  <si>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</si>
  <si>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</si>
  <si>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</si>
  <si>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</si>
  <si>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</si>
  <si>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декабря</t>
  </si>
  <si>
    <t>за   декабрь  2019 г.</t>
  </si>
  <si>
    <t>ост.на 01.01</t>
  </si>
  <si>
    <t>смена труб д 110 на пвх (2мп) т.п.</t>
  </si>
  <si>
    <t>труба д 110 пвх</t>
  </si>
  <si>
    <t>2мп</t>
  </si>
  <si>
    <t>патрубок 110</t>
  </si>
  <si>
    <t>1шт</t>
  </si>
  <si>
    <t>отвод 110</t>
  </si>
  <si>
    <t>прочистка канализации</t>
  </si>
  <si>
    <t>смена труб д 76 (52мп) т.п.</t>
  </si>
  <si>
    <t>смена труб д 63 (20мп) т.п.</t>
  </si>
  <si>
    <t>смена задвижки д 50 (1шт) т.п.</t>
  </si>
  <si>
    <t>смена фланцев (1шт) т.п.</t>
  </si>
  <si>
    <t xml:space="preserve">смена сгона д 40 (2шт) </t>
  </si>
  <si>
    <t>смена вентиля д 50 (2шт) т.п.</t>
  </si>
  <si>
    <t>смена труб д 50 п.пр. (1мп) т.п.</t>
  </si>
  <si>
    <t>смена труб д 50 (1мп) т.п.</t>
  </si>
  <si>
    <t>труба д 75</t>
  </si>
  <si>
    <t>52мп</t>
  </si>
  <si>
    <t>уголок 75</t>
  </si>
  <si>
    <t>4шт</t>
  </si>
  <si>
    <t>американка 63</t>
  </si>
  <si>
    <t>труба д 63</t>
  </si>
  <si>
    <t>20мп</t>
  </si>
  <si>
    <t>3шт</t>
  </si>
  <si>
    <t>муфта американка 63</t>
  </si>
  <si>
    <t>муфта комб. 63</t>
  </si>
  <si>
    <t>уголок 63</t>
  </si>
  <si>
    <t>2шт</t>
  </si>
  <si>
    <t>муфта комб.75</t>
  </si>
  <si>
    <t>муфта 75</t>
  </si>
  <si>
    <t>11шт</t>
  </si>
  <si>
    <t>круг отр.</t>
  </si>
  <si>
    <t>25шт</t>
  </si>
  <si>
    <t>болт шестигр.</t>
  </si>
  <si>
    <t>6шт</t>
  </si>
  <si>
    <t>гайка шестигр.</t>
  </si>
  <si>
    <t>задвижка 50</t>
  </si>
  <si>
    <t>фланец 50</t>
  </si>
  <si>
    <t>сгон 40</t>
  </si>
  <si>
    <t>срединение д 50</t>
  </si>
  <si>
    <t>муфта перех.63/50</t>
  </si>
  <si>
    <t>вентиль д 50</t>
  </si>
  <si>
    <t>муфта перех. 75/63</t>
  </si>
  <si>
    <t>муфта д 63</t>
  </si>
  <si>
    <t>труба д 50 п.пр. (1шт)</t>
  </si>
  <si>
    <t>угольник 50</t>
  </si>
  <si>
    <t>труба ст. 50</t>
  </si>
  <si>
    <t>1мп</t>
  </si>
  <si>
    <t>крепление 110</t>
  </si>
  <si>
    <t xml:space="preserve">смена ламп (16шт) </t>
  </si>
  <si>
    <t>лампа</t>
  </si>
  <si>
    <t>16шт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</si>
</sst>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7">
      <selection activeCell="M69" sqref="M6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1329.7371570000003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18.41</v>
      </c>
      <c r="M20" s="33">
        <f>SUM(M6:M19)</f>
        <v>3041.0510634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f>0.02*146.9</f>
        <v>2.938</v>
      </c>
      <c r="M24" s="32">
        <f aca="true" t="shared" si="1" ref="M24:M36">L24*126.87*1.302*1.15</f>
        <v>558.1096810380001</v>
      </c>
    </row>
    <row r="25" spans="1:13" ht="12.75">
      <c r="A25" t="s">
        <v>106</v>
      </c>
      <c r="J25" s="20">
        <v>2</v>
      </c>
      <c r="K25" s="20" t="s">
        <v>142</v>
      </c>
      <c r="L25" s="25">
        <v>4.83</v>
      </c>
      <c r="M25" s="32">
        <f t="shared" si="1"/>
        <v>917.51863833</v>
      </c>
    </row>
    <row r="26" spans="1:13" ht="12.75">
      <c r="A26" t="s">
        <v>107</v>
      </c>
      <c r="J26" s="20">
        <v>3</v>
      </c>
      <c r="K26" s="20" t="s">
        <v>143</v>
      </c>
      <c r="L26" s="45">
        <f>0.52*174.8</f>
        <v>90.89600000000002</v>
      </c>
      <c r="M26" s="32">
        <f t="shared" si="1"/>
        <v>17266.826946096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144</v>
      </c>
      <c r="L27" s="25">
        <f>0.2*134.9</f>
        <v>26.980000000000004</v>
      </c>
      <c r="M27" s="32">
        <f t="shared" si="1"/>
        <v>5125.18692798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25">
        <v>3.08</v>
      </c>
      <c r="M28" s="32">
        <f t="shared" si="1"/>
        <v>585.08434908</v>
      </c>
    </row>
    <row r="29" spans="10:13" ht="12.75">
      <c r="J29" s="20">
        <v>6</v>
      </c>
      <c r="K29" s="20" t="s">
        <v>146</v>
      </c>
      <c r="L29" s="25">
        <f>1*0.96</f>
        <v>0.96</v>
      </c>
      <c r="M29" s="32">
        <f t="shared" si="1"/>
        <v>182.36395295999998</v>
      </c>
    </row>
    <row r="30" spans="2:13" ht="12.75">
      <c r="B30" t="s">
        <v>0</v>
      </c>
      <c r="J30" s="20">
        <v>7</v>
      </c>
      <c r="K30" s="60" t="s">
        <v>147</v>
      </c>
      <c r="L30" s="25">
        <f>0.02*41.6</f>
        <v>0.8320000000000001</v>
      </c>
      <c r="M30" s="32">
        <f t="shared" si="1"/>
        <v>158.04875923200004</v>
      </c>
    </row>
    <row r="31" spans="10:13" ht="12.75">
      <c r="J31" s="20">
        <v>8</v>
      </c>
      <c r="K31" s="20" t="s">
        <v>148</v>
      </c>
      <c r="L31" s="25">
        <v>2.06</v>
      </c>
      <c r="M31" s="32">
        <f t="shared" si="1"/>
        <v>391.32264906000006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 t="s">
        <v>149</v>
      </c>
      <c r="L32" s="25">
        <v>1.33</v>
      </c>
      <c r="M32" s="32">
        <f t="shared" si="1"/>
        <v>252.65005983000003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 t="s">
        <v>150</v>
      </c>
      <c r="L33" s="25">
        <v>1.349</v>
      </c>
      <c r="M33" s="32">
        <f t="shared" si="1"/>
        <v>256.259346399</v>
      </c>
    </row>
    <row r="34" spans="1:13" ht="12.75">
      <c r="A34" t="s">
        <v>3</v>
      </c>
      <c r="J34" s="20">
        <v>11</v>
      </c>
      <c r="K34" s="20" t="s">
        <v>184</v>
      </c>
      <c r="L34" s="25">
        <f>0.16*7.1</f>
        <v>1.136</v>
      </c>
      <c r="M34" s="32">
        <f t="shared" si="1"/>
        <v>215.79734433599995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136.39100000000002</v>
      </c>
      <c r="M37" s="33">
        <f>SUM(M24:M36)</f>
        <v>25909.168654341</v>
      </c>
    </row>
    <row r="38" ht="12.75">
      <c r="K38" s="1" t="s">
        <v>61</v>
      </c>
    </row>
    <row r="39" spans="1:13" ht="12.75">
      <c r="A39" s="2" t="s">
        <v>6</v>
      </c>
      <c r="F39" s="11">
        <v>52656.6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49283.83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0.935947820406179</v>
      </c>
      <c r="J41" s="20">
        <v>1</v>
      </c>
      <c r="K41" s="20" t="s">
        <v>137</v>
      </c>
      <c r="L41" s="25" t="s">
        <v>138</v>
      </c>
      <c r="M41" s="25">
        <f>2*212.09</f>
        <v>424.18</v>
      </c>
    </row>
    <row r="42" spans="1:13" ht="12.75">
      <c r="A42" s="13" t="s">
        <v>132</v>
      </c>
      <c r="B42" s="13"/>
      <c r="C42" s="13"/>
      <c r="D42" s="13"/>
      <c r="E42" s="13"/>
      <c r="F42" s="11">
        <f>250+400+250+400+105+(61.5*13.87)</f>
        <v>2258.005</v>
      </c>
      <c r="J42" s="20">
        <v>2</v>
      </c>
      <c r="K42" s="20" t="s">
        <v>139</v>
      </c>
      <c r="L42" s="25" t="s">
        <v>140</v>
      </c>
      <c r="M42" s="25">
        <v>80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51541.835</v>
      </c>
      <c r="J43" s="20">
        <v>3</v>
      </c>
      <c r="K43" s="20" t="s">
        <v>141</v>
      </c>
      <c r="L43" s="25" t="s">
        <v>140</v>
      </c>
      <c r="M43" s="25">
        <f>49</f>
        <v>49</v>
      </c>
    </row>
    <row r="44" spans="10:13" ht="12.75">
      <c r="J44" s="20">
        <v>4</v>
      </c>
      <c r="K44" s="20" t="s">
        <v>151</v>
      </c>
      <c r="L44" s="25" t="s">
        <v>152</v>
      </c>
      <c r="M44" s="25">
        <f>52*599</f>
        <v>31148</v>
      </c>
    </row>
    <row r="45" spans="2:13" ht="12.75">
      <c r="B45" s="1" t="s">
        <v>10</v>
      </c>
      <c r="C45" s="1"/>
      <c r="J45" s="20">
        <v>5</v>
      </c>
      <c r="K45" s="20" t="s">
        <v>153</v>
      </c>
      <c r="L45" s="25" t="s">
        <v>154</v>
      </c>
      <c r="M45" s="25">
        <f>4*275</f>
        <v>1100</v>
      </c>
    </row>
    <row r="46" spans="10:13" ht="12.75">
      <c r="J46" s="20">
        <v>6</v>
      </c>
      <c r="K46" s="20" t="s">
        <v>155</v>
      </c>
      <c r="L46" s="25" t="s">
        <v>140</v>
      </c>
      <c r="M46" s="25">
        <v>1510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156</v>
      </c>
      <c r="L47" s="25" t="s">
        <v>157</v>
      </c>
      <c r="M47" s="25">
        <v>585.04</v>
      </c>
    </row>
    <row r="48" spans="1:13" ht="12.75">
      <c r="A48" t="s">
        <v>12</v>
      </c>
      <c r="F48" s="11">
        <f>6839.53*1.302</f>
        <v>8905.06806</v>
      </c>
      <c r="J48" s="20">
        <v>8</v>
      </c>
      <c r="K48" s="20" t="s">
        <v>159</v>
      </c>
      <c r="L48" s="25" t="s">
        <v>158</v>
      </c>
      <c r="M48" s="25">
        <f>3*1321.14</f>
        <v>3963.42</v>
      </c>
    </row>
    <row r="49" spans="1:13" ht="12.75">
      <c r="A49" s="6" t="s">
        <v>15</v>
      </c>
      <c r="F49" s="11">
        <f>2900*1.302</f>
        <v>3775.8</v>
      </c>
      <c r="J49" s="20">
        <v>9</v>
      </c>
      <c r="K49" s="20" t="s">
        <v>160</v>
      </c>
      <c r="L49" s="25" t="s">
        <v>138</v>
      </c>
      <c r="M49" s="25">
        <f>650.14</f>
        <v>650.14</v>
      </c>
    </row>
    <row r="50" spans="1:13" ht="12.75">
      <c r="A50" s="54" t="s">
        <v>82</v>
      </c>
      <c r="B50" s="55"/>
      <c r="C50" s="55"/>
      <c r="D50" s="55"/>
      <c r="E50" s="56">
        <v>0.43</v>
      </c>
      <c r="F50" s="56">
        <f>E50*E32</f>
        <v>1493.3899999999999</v>
      </c>
      <c r="J50" s="20">
        <v>10</v>
      </c>
      <c r="K50" s="20" t="s">
        <v>161</v>
      </c>
      <c r="L50" s="25" t="s">
        <v>162</v>
      </c>
      <c r="M50" s="25">
        <f>2*125</f>
        <v>250</v>
      </c>
    </row>
    <row r="51" spans="1:13" ht="12.75">
      <c r="A51" s="4" t="s">
        <v>33</v>
      </c>
      <c r="F51" s="31">
        <f>F48+F49+F50</f>
        <v>14174.25806</v>
      </c>
      <c r="J51" s="20">
        <v>11</v>
      </c>
      <c r="K51" s="20" t="s">
        <v>163</v>
      </c>
      <c r="L51" s="25" t="s">
        <v>140</v>
      </c>
      <c r="M51" s="25">
        <f>1660*1</f>
        <v>1660</v>
      </c>
    </row>
    <row r="52" spans="1:13" ht="12.75">
      <c r="A52" s="4" t="s">
        <v>16</v>
      </c>
      <c r="J52" s="20">
        <v>12</v>
      </c>
      <c r="K52" s="20" t="s">
        <v>164</v>
      </c>
      <c r="L52" s="25" t="s">
        <v>165</v>
      </c>
      <c r="M52" s="25">
        <f>11*185</f>
        <v>2035</v>
      </c>
    </row>
    <row r="53" spans="1:13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  <c r="J53" s="20">
        <v>13</v>
      </c>
      <c r="K53" s="20" t="s">
        <v>166</v>
      </c>
      <c r="L53" s="25" t="s">
        <v>167</v>
      </c>
      <c r="M53" s="25">
        <f>25*23.31</f>
        <v>582.75</v>
      </c>
    </row>
    <row r="54" spans="1:13" ht="12.75">
      <c r="A54" t="s">
        <v>78</v>
      </c>
      <c r="B54">
        <v>952.3</v>
      </c>
      <c r="C54" t="s">
        <v>13</v>
      </c>
      <c r="D54" s="5">
        <v>0.1</v>
      </c>
      <c r="E54" t="s">
        <v>14</v>
      </c>
      <c r="F54" s="11">
        <f>B54*D54</f>
        <v>95.23</v>
      </c>
      <c r="J54" s="20">
        <v>14</v>
      </c>
      <c r="K54" s="20" t="s">
        <v>168</v>
      </c>
      <c r="L54" s="25" t="s">
        <v>169</v>
      </c>
      <c r="M54" s="25">
        <f>6*23.1</f>
        <v>138.60000000000002</v>
      </c>
    </row>
    <row r="55" spans="1:13" ht="12.75">
      <c r="A55" s="4" t="s">
        <v>17</v>
      </c>
      <c r="B55" s="10"/>
      <c r="C55" s="10"/>
      <c r="F55" s="31">
        <f>SUM(F53:F54)</f>
        <v>95.23</v>
      </c>
      <c r="J55" s="20">
        <v>15</v>
      </c>
      <c r="K55" s="20" t="s">
        <v>170</v>
      </c>
      <c r="L55" s="25" t="s">
        <v>169</v>
      </c>
      <c r="M55" s="25">
        <f>6*8</f>
        <v>48</v>
      </c>
    </row>
    <row r="56" spans="1:13" ht="12.75">
      <c r="A56" s="4" t="s">
        <v>18</v>
      </c>
      <c r="B56" s="4"/>
      <c r="J56" s="20">
        <v>16</v>
      </c>
      <c r="K56" s="20" t="s">
        <v>171</v>
      </c>
      <c r="L56" s="25" t="s">
        <v>140</v>
      </c>
      <c r="M56" s="25">
        <v>4440</v>
      </c>
    </row>
    <row r="57" spans="1:13" ht="12.75">
      <c r="A57" t="s">
        <v>19</v>
      </c>
      <c r="C57" s="46">
        <v>240839</v>
      </c>
      <c r="D57">
        <v>229360</v>
      </c>
      <c r="E57">
        <v>3473</v>
      </c>
      <c r="F57" s="34">
        <f>C57/D57*E57</f>
        <v>3646.8165634809907</v>
      </c>
      <c r="J57" s="20">
        <v>17</v>
      </c>
      <c r="K57" s="20" t="s">
        <v>172</v>
      </c>
      <c r="L57" s="25" t="s">
        <v>140</v>
      </c>
      <c r="M57" s="25">
        <v>310</v>
      </c>
    </row>
    <row r="58" spans="1:13" ht="12.75">
      <c r="A58" t="s">
        <v>20</v>
      </c>
      <c r="F58" s="34">
        <f>M20</f>
        <v>3041.0510634</v>
      </c>
      <c r="J58" s="20">
        <v>18</v>
      </c>
      <c r="K58" s="20" t="s">
        <v>173</v>
      </c>
      <c r="L58" s="25" t="s">
        <v>162</v>
      </c>
      <c r="M58" s="25">
        <f>2*120</f>
        <v>240</v>
      </c>
    </row>
    <row r="59" spans="1:13" ht="12.75">
      <c r="A59" t="s">
        <v>21</v>
      </c>
      <c r="F59" s="11">
        <f>M37</f>
        <v>25909.168654341</v>
      </c>
      <c r="J59" s="20">
        <v>19</v>
      </c>
      <c r="K59" s="20" t="s">
        <v>174</v>
      </c>
      <c r="L59" s="25" t="s">
        <v>140</v>
      </c>
      <c r="M59" s="25">
        <v>1526.67</v>
      </c>
    </row>
    <row r="60" spans="1:13" ht="12.75">
      <c r="A60" t="s">
        <v>71</v>
      </c>
      <c r="F60" s="5">
        <f>0*600*30.2%</f>
        <v>0</v>
      </c>
      <c r="J60" s="20">
        <v>20</v>
      </c>
      <c r="K60" s="20" t="s">
        <v>175</v>
      </c>
      <c r="L60" s="25" t="s">
        <v>162</v>
      </c>
      <c r="M60" s="25">
        <f>2*40</f>
        <v>80</v>
      </c>
    </row>
    <row r="61" spans="1:13" ht="12.75">
      <c r="A61" t="s">
        <v>22</v>
      </c>
      <c r="F61" s="11">
        <f>M72</f>
        <v>58541.09</v>
      </c>
      <c r="J61" s="20">
        <v>21</v>
      </c>
      <c r="K61" s="20" t="s">
        <v>176</v>
      </c>
      <c r="L61" s="25" t="s">
        <v>162</v>
      </c>
      <c r="M61" s="25">
        <f>2*2876.89</f>
        <v>5753.78</v>
      </c>
    </row>
    <row r="62" spans="1:13" ht="12.75">
      <c r="A62" t="s">
        <v>23</v>
      </c>
      <c r="F62" s="5"/>
      <c r="J62" s="20">
        <v>22</v>
      </c>
      <c r="K62" s="20" t="s">
        <v>177</v>
      </c>
      <c r="L62" s="25" t="s">
        <v>140</v>
      </c>
      <c r="M62" s="25">
        <v>117</v>
      </c>
    </row>
    <row r="63" spans="1:13" ht="12.75">
      <c r="A63" t="s">
        <v>24</v>
      </c>
      <c r="F63" s="5"/>
      <c r="J63" s="20">
        <v>23</v>
      </c>
      <c r="K63" s="20" t="s">
        <v>178</v>
      </c>
      <c r="L63" s="25" t="s">
        <v>165</v>
      </c>
      <c r="M63" s="25">
        <f>11*54</f>
        <v>594</v>
      </c>
    </row>
    <row r="64" spans="2:13" ht="12.75">
      <c r="B64">
        <v>3473</v>
      </c>
      <c r="C64" t="s">
        <v>13</v>
      </c>
      <c r="D64" s="11">
        <v>0.22</v>
      </c>
      <c r="E64" t="s">
        <v>14</v>
      </c>
      <c r="F64" s="11">
        <f>B64*D64</f>
        <v>764.0600000000001</v>
      </c>
      <c r="J64" s="20">
        <v>24</v>
      </c>
      <c r="K64" s="20" t="s">
        <v>179</v>
      </c>
      <c r="L64" s="25" t="s">
        <v>140</v>
      </c>
      <c r="M64" s="25">
        <v>275</v>
      </c>
    </row>
    <row r="65" spans="1:13" ht="12.75">
      <c r="A65" s="55" t="s">
        <v>83</v>
      </c>
      <c r="B65" s="55"/>
      <c r="C65" s="55"/>
      <c r="D65" s="57">
        <v>0.32</v>
      </c>
      <c r="E65" s="55"/>
      <c r="F65" s="57">
        <f>D65*E32</f>
        <v>1111.3600000000001</v>
      </c>
      <c r="J65" s="20">
        <v>25</v>
      </c>
      <c r="K65" s="20" t="s">
        <v>180</v>
      </c>
      <c r="L65" s="25" t="s">
        <v>140</v>
      </c>
      <c r="M65" s="25">
        <v>58.91</v>
      </c>
    </row>
    <row r="66" spans="1:13" ht="12.75">
      <c r="A66" s="46" t="s">
        <v>127</v>
      </c>
      <c r="B66" s="46"/>
      <c r="C66" s="46"/>
      <c r="D66" s="50">
        <v>0</v>
      </c>
      <c r="E66" s="46"/>
      <c r="F66" s="50">
        <v>0</v>
      </c>
      <c r="J66" s="20">
        <v>26</v>
      </c>
      <c r="K66" s="20" t="s">
        <v>181</v>
      </c>
      <c r="L66" s="25" t="s">
        <v>182</v>
      </c>
      <c r="M66" s="25">
        <v>280</v>
      </c>
    </row>
    <row r="67" spans="1:13" ht="12.75">
      <c r="A67" s="4" t="s">
        <v>25</v>
      </c>
      <c r="B67" s="10"/>
      <c r="C67" s="10"/>
      <c r="F67" s="31">
        <f>SUM(F57:F66)</f>
        <v>93013.54628122198</v>
      </c>
      <c r="J67" s="20">
        <v>27</v>
      </c>
      <c r="K67" s="20" t="s">
        <v>183</v>
      </c>
      <c r="L67" s="25" t="s">
        <v>154</v>
      </c>
      <c r="M67" s="25">
        <f>4*58</f>
        <v>232</v>
      </c>
    </row>
    <row r="68" spans="1:13" ht="12.75">
      <c r="A68" s="4" t="s">
        <v>26</v>
      </c>
      <c r="F68" s="5"/>
      <c r="J68" s="20">
        <v>28</v>
      </c>
      <c r="K68" s="20" t="s">
        <v>185</v>
      </c>
      <c r="L68" s="25" t="s">
        <v>186</v>
      </c>
      <c r="M68" s="25">
        <f>16*25.6</f>
        <v>409.6</v>
      </c>
    </row>
    <row r="69" spans="1:13" ht="12.75">
      <c r="A69" t="s">
        <v>27</v>
      </c>
      <c r="B69">
        <v>3473</v>
      </c>
      <c r="C69" t="s">
        <v>65</v>
      </c>
      <c r="D69" s="5">
        <v>0.23</v>
      </c>
      <c r="E69" t="s">
        <v>14</v>
      </c>
      <c r="F69" s="11">
        <f>B69*D69</f>
        <v>798.7900000000001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0.91</v>
      </c>
      <c r="E72" t="s">
        <v>14</v>
      </c>
      <c r="F72" s="11">
        <f>B72*D72</f>
        <v>3160.4300000000003</v>
      </c>
      <c r="J72" s="20"/>
      <c r="K72" s="20"/>
      <c r="L72" s="30" t="s">
        <v>64</v>
      </c>
      <c r="M72" s="33">
        <f>SUM(M41:M71)</f>
        <v>58541.09</v>
      </c>
    </row>
    <row r="73" spans="1:6" ht="12.75">
      <c r="A73" s="4" t="s">
        <v>29</v>
      </c>
      <c r="F73" s="31">
        <f>F69+F72</f>
        <v>3959.2200000000003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2.23</v>
      </c>
      <c r="E76" t="s">
        <v>14</v>
      </c>
      <c r="F76" s="11">
        <f>B76*D76</f>
        <v>7744.79</v>
      </c>
    </row>
    <row r="77" spans="1:6" ht="12.75">
      <c r="A77" s="4" t="s">
        <v>31</v>
      </c>
      <c r="F77" s="8">
        <f>SUM(F76)</f>
        <v>7744.79</v>
      </c>
    </row>
    <row r="78" spans="1:6" ht="12.75">
      <c r="A78" s="58" t="s">
        <v>77</v>
      </c>
      <c r="B78" s="55"/>
      <c r="C78" s="55"/>
      <c r="D78" s="56">
        <v>2.05</v>
      </c>
      <c r="E78" s="55"/>
      <c r="F78" s="59">
        <f>D78*E32</f>
        <v>7119.65</v>
      </c>
    </row>
    <row r="79" spans="1:6" ht="12.75">
      <c r="A79" s="1" t="s">
        <v>32</v>
      </c>
      <c r="B79" s="1"/>
      <c r="F79" s="31">
        <f>F51+F55+F67+F73+F77+F78</f>
        <v>126106.69434122197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7314.188271790874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138541.07261301286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44166</v>
      </c>
      <c r="C86" s="39">
        <v>46377</v>
      </c>
      <c r="D86" s="42">
        <f>F43</f>
        <v>51541.835</v>
      </c>
      <c r="E86" s="42">
        <f>F84</f>
        <v>138541.07261301286</v>
      </c>
      <c r="F86" s="43">
        <f>C86+D86-E86</f>
        <v>-40622.23761301287</v>
      </c>
    </row>
    <row r="88" spans="1:6" ht="13.5" thickBot="1">
      <c r="A88" t="s">
        <v>111</v>
      </c>
      <c r="C88" s="48">
        <v>43800</v>
      </c>
      <c r="D88" s="8" t="s">
        <v>112</v>
      </c>
      <c r="E88" s="48">
        <v>43830</v>
      </c>
      <c r="F88" t="s">
        <v>113</v>
      </c>
    </row>
    <row r="89" spans="1:7" ht="13.5" thickBot="1">
      <c r="A89" t="s">
        <v>114</v>
      </c>
      <c r="F89" s="49">
        <f>E86</f>
        <v>138541.07261301286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2020-02-13T12:25:52Z</dcterms:modified>
  <cp:category/>
  <cp:version/>
  <cp:contentType/>
  <cp:contentStatus/>
</cp:coreProperties>
</file>