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<sst xmlns="http://schemas.openxmlformats.org/spreadsheetml/2006/main" count="185" uniqueCount="158">
  <si>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</si>
  <si>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</si>
  <si>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</si>
  <si>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</si>
  <si>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</si>
  <si>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</si>
  <si>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</si>
  <si>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</si>
  <si>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</si>
  <si>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</si>
  <si>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</si>
  <si>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</si>
  <si>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</si>
  <si>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</si>
  <si>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</si>
  <si>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</si>
  <si>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</si>
  <si>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</si>
  <si>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</si>
  <si>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</si>
  <si>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</si>
  <si>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</si>
  <si>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</si>
  <si>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</si>
  <si>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</si>
  <si>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</si>
  <si>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</si>
  <si>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</si>
  <si>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</si>
  <si>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</si>
  <si>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</si>
  <si>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</si>
  <si>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</si>
  <si>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</si>
  <si>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</si>
  <si>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</si>
  <si>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</si>
  <si>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</si>
  <si>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</si>
  <si>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</si>
  <si>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</si>
  <si>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</si>
  <si>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</si>
  <si>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</si>
  <si>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</si>
  <si>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</si>
  <si>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</si>
  <si>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</si>
  <si>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</si>
  <si>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</si>
  <si>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</si>
  <si>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</si>
  <si>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</si>
  <si>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</si>
  <si>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</si>
  <si>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</si>
  <si>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</si>
  <si>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</si>
  <si>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</si>
  <si>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</si>
  <si>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</si>
  <si>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</si>
  <si>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</si>
  <si>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</si>
  <si>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</si>
  <si>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</si>
  <si>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</si>
  <si>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</si>
  <si>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</si>
  <si>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</si>
  <si>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</si>
  <si>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</si>
  <si>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</si>
  <si>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</si>
  <si>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</si>
  <si>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</si>
  <si>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</si>
  <si>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</si>
  <si>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</si>
  <si>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</si>
  <si>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</si>
  <si>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</si>
  <si>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</si>
  <si>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</si>
  <si>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</si>
  <si>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</si>
  <si>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</si>
  <si>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</si>
  <si>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</si>
  <si>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</si>
  <si>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</si>
  <si>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</si>
  <si>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</si>
  <si>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</si>
  <si>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</si>
  <si>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</si>
  <si>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</si>
  <si>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</si>
  <si>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</si>
  <si>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</si>
  <si>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</si>
  <si>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</si>
  <si>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</si>
  <si>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</si>
  <si>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</si>
  <si>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</si>
  <si>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</si>
  <si>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</si>
  <si>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</si>
  <si>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</si>
  <si>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</si>
  <si>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</si>
  <si>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</si>
  <si>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</si>
  <si>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</si>
  <si>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</si>
  <si>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</si>
  <si>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</si>
  <si>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</si>
  <si>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</si>
  <si>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</si>
  <si>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</si>
  <si>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</si>
  <si>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</si>
  <si>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</si>
  <si>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</si>
  <si>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</si>
  <si>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</si>
  <si>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</si>
  <si>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</si>
  <si>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</si>
  <si>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</si>
  <si>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 комстар, видикон)</t>
  </si>
  <si>
    <t>апреля</t>
  </si>
  <si>
    <t>за   апрель  2019 г.</t>
  </si>
  <si>
    <t>ост.на 01.05</t>
  </si>
  <si>
    <t>откачка влды из техподполья</t>
  </si>
  <si>
    <t>замена распр. Коробки, кабеля, ящика силового,  п-д2</t>
  </si>
  <si>
    <t>короб</t>
  </si>
  <si>
    <t>14шт</t>
  </si>
  <si>
    <t>провод СИП</t>
  </si>
  <si>
    <t>42мп</t>
  </si>
  <si>
    <t>саморез</t>
  </si>
  <si>
    <t>110шт</t>
  </si>
  <si>
    <t xml:space="preserve">шайба </t>
  </si>
  <si>
    <t>90шт</t>
  </si>
  <si>
    <t>дюбель</t>
  </si>
  <si>
    <t>скоба</t>
  </si>
  <si>
    <t>50шт</t>
  </si>
  <si>
    <t>ящик силовой</t>
  </si>
  <si>
    <t>1шт</t>
  </si>
  <si>
    <t>азс 63а</t>
  </si>
  <si>
    <t>динрейка</t>
  </si>
  <si>
    <t>2шт</t>
  </si>
  <si>
    <t>смена ламп (2шт) п-д2</t>
  </si>
  <si>
    <t>лампа</t>
  </si>
  <si>
    <t>смена светильника (1шт) п-д2</t>
  </si>
  <si>
    <t>светильник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</si>
</sst>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260.99188920000006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f>0.5*7</f>
        <v>3.5</v>
      </c>
      <c r="M24" s="32">
        <f>L24*126.87*1.302*1.15</f>
        <v>664.8685785</v>
      </c>
    </row>
    <row r="25" spans="1:13" ht="12.75">
      <c r="A25" t="s">
        <v>105</v>
      </c>
      <c r="J25" s="20">
        <v>2</v>
      </c>
      <c r="K25" s="20" t="s">
        <v>137</v>
      </c>
      <c r="L25" s="48">
        <v>16.88</v>
      </c>
      <c r="M25" s="32">
        <f aca="true" t="shared" si="1" ref="M25:M38">L25*126.87*1.302*1.15</f>
        <v>3206.5661728799996</v>
      </c>
    </row>
    <row r="26" spans="1:13" ht="12.75">
      <c r="A26" t="s">
        <v>106</v>
      </c>
      <c r="J26" s="20">
        <v>3</v>
      </c>
      <c r="K26" s="20" t="s">
        <v>154</v>
      </c>
      <c r="L26" s="48">
        <f>0.02*7</f>
        <v>0.14</v>
      </c>
      <c r="M26" s="32">
        <f t="shared" si="1"/>
        <v>26.594743140000002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 t="s">
        <v>156</v>
      </c>
      <c r="L27" s="25">
        <v>0.89</v>
      </c>
      <c r="M27" s="32">
        <f t="shared" si="1"/>
        <v>169.06658139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21.41</v>
      </c>
      <c r="M39" s="33">
        <f>SUM(M24:M38)</f>
        <v>4067.0960759099994</v>
      </c>
    </row>
    <row r="40" spans="1:11" ht="12.75">
      <c r="A40" s="2" t="s">
        <v>6</v>
      </c>
      <c r="F40" s="11">
        <v>30073.89</v>
      </c>
      <c r="K40" s="1" t="s">
        <v>61</v>
      </c>
    </row>
    <row r="41" spans="1:13" ht="12.75">
      <c r="A41" t="s">
        <v>7</v>
      </c>
      <c r="F41" s="5">
        <v>25787.95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0.8574863444669114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250+105</f>
        <v>355</v>
      </c>
      <c r="J43" s="20">
        <v>1</v>
      </c>
      <c r="K43" s="20" t="s">
        <v>138</v>
      </c>
      <c r="L43" s="25" t="s">
        <v>139</v>
      </c>
      <c r="M43" s="25">
        <f>14*19.04</f>
        <v>266.56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26142.95</v>
      </c>
      <c r="J44" s="20">
        <v>2</v>
      </c>
      <c r="K44" s="20" t="s">
        <v>140</v>
      </c>
      <c r="L44" s="25" t="s">
        <v>141</v>
      </c>
      <c r="M44" s="25">
        <f>42*63.98</f>
        <v>2687.16</v>
      </c>
    </row>
    <row r="45" spans="10:13" ht="12.75">
      <c r="J45" s="20">
        <v>3</v>
      </c>
      <c r="K45" s="20" t="s">
        <v>142</v>
      </c>
      <c r="L45" s="25" t="s">
        <v>143</v>
      </c>
      <c r="M45" s="25">
        <f>110*0.78</f>
        <v>85.8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145</v>
      </c>
      <c r="M46" s="25">
        <f>90*1.04</f>
        <v>93.60000000000001</v>
      </c>
    </row>
    <row r="47" spans="10:13" ht="12.75">
      <c r="J47" s="20">
        <v>5</v>
      </c>
      <c r="K47" s="20" t="s">
        <v>146</v>
      </c>
      <c r="L47" s="25" t="s">
        <v>143</v>
      </c>
      <c r="M47" s="25">
        <f>110*0.62</f>
        <v>68.2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147</v>
      </c>
      <c r="L48" s="25" t="s">
        <v>148</v>
      </c>
      <c r="M48" s="25">
        <f>50*1</f>
        <v>50</v>
      </c>
    </row>
    <row r="49" spans="1:13" ht="12.75">
      <c r="A49" t="s">
        <v>12</v>
      </c>
      <c r="F49" s="11">
        <f>(2825+625)*1.302</f>
        <v>4491.900000000001</v>
      </c>
      <c r="J49" s="20">
        <v>7</v>
      </c>
      <c r="K49" s="20" t="s">
        <v>149</v>
      </c>
      <c r="L49" s="25" t="s">
        <v>150</v>
      </c>
      <c r="M49" s="25">
        <v>826.44</v>
      </c>
    </row>
    <row r="50" spans="1:13" ht="12.75">
      <c r="A50" s="6" t="s">
        <v>82</v>
      </c>
      <c r="F50" s="11">
        <f>(1200)*1.202</f>
        <v>1442.3999999999999</v>
      </c>
      <c r="J50" s="20">
        <v>8</v>
      </c>
      <c r="K50" s="20" t="s">
        <v>151</v>
      </c>
      <c r="L50" s="25" t="s">
        <v>150</v>
      </c>
      <c r="M50" s="25">
        <v>668.5</v>
      </c>
    </row>
    <row r="51" spans="1:13" ht="12.75">
      <c r="A51" s="6" t="s">
        <v>83</v>
      </c>
      <c r="E51" s="5"/>
      <c r="F51" s="11">
        <f>E33*E51</f>
        <v>0</v>
      </c>
      <c r="J51" s="20">
        <v>9</v>
      </c>
      <c r="K51" s="20" t="s">
        <v>152</v>
      </c>
      <c r="L51" s="25" t="s">
        <v>153</v>
      </c>
      <c r="M51" s="25">
        <f>2*61.1</f>
        <v>122.2</v>
      </c>
    </row>
    <row r="52" spans="1:13" ht="12.75">
      <c r="A52" s="4" t="s">
        <v>33</v>
      </c>
      <c r="F52" s="31">
        <f>F49+F50+F51</f>
        <v>5934.3</v>
      </c>
      <c r="J52" s="20">
        <v>10</v>
      </c>
      <c r="K52" s="20" t="s">
        <v>155</v>
      </c>
      <c r="L52" s="25" t="s">
        <v>153</v>
      </c>
      <c r="M52" s="25">
        <f>2*11.6</f>
        <v>23.2</v>
      </c>
    </row>
    <row r="53" spans="1:13" ht="12.75">
      <c r="A53" s="4" t="s">
        <v>15</v>
      </c>
      <c r="J53" s="20">
        <v>11</v>
      </c>
      <c r="K53" s="20" t="s">
        <v>157</v>
      </c>
      <c r="L53" s="25" t="s">
        <v>150</v>
      </c>
      <c r="M53" s="25">
        <v>292.42</v>
      </c>
    </row>
    <row r="54" spans="1:13" ht="12.75">
      <c r="A54" t="s">
        <v>73</v>
      </c>
      <c r="D54" s="5">
        <v>2.22</v>
      </c>
      <c r="E54" t="s">
        <v>14</v>
      </c>
      <c r="F54" s="11">
        <f>E33*D54</f>
        <v>4478.628000000001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4478.628000000001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4">
        <v>233902</v>
      </c>
      <c r="D58">
        <v>229360</v>
      </c>
      <c r="E58">
        <v>2017.4</v>
      </c>
      <c r="F58" s="34">
        <f>C58/D58*E58</f>
        <v>2057.3504307638646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260.99188920000006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4067.0960759099994</v>
      </c>
      <c r="J60" s="20">
        <v>18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5184.08</v>
      </c>
    </row>
    <row r="62" spans="1:13" ht="12.75">
      <c r="A62" t="s">
        <v>21</v>
      </c>
      <c r="F62" s="11">
        <f>M61</f>
        <v>5184.08</v>
      </c>
      <c r="J62" s="45"/>
      <c r="K62" s="45"/>
      <c r="L62" s="46"/>
      <c r="M62" s="47"/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0.44</v>
      </c>
      <c r="E65" t="s">
        <v>14</v>
      </c>
      <c r="F65" s="11">
        <f>B65*D65</f>
        <v>887.6560000000001</v>
      </c>
    </row>
    <row r="66" spans="1:6" ht="12.75">
      <c r="A66" s="50" t="s">
        <v>74</v>
      </c>
      <c r="B66" s="50"/>
      <c r="C66" s="50"/>
      <c r="D66" s="53"/>
      <c r="E66" s="50"/>
      <c r="F66" s="53">
        <v>0</v>
      </c>
    </row>
    <row r="67" spans="1:6" ht="12.75">
      <c r="A67" s="50" t="s">
        <v>84</v>
      </c>
      <c r="B67" s="50"/>
      <c r="C67" s="50"/>
      <c r="D67" s="53">
        <v>0</v>
      </c>
      <c r="E67" s="50"/>
      <c r="F67" s="53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12457.174395873864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0.19</v>
      </c>
      <c r="E70" t="s">
        <v>14</v>
      </c>
      <c r="F70" s="11">
        <f>B70*D70</f>
        <v>383.30600000000004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1.01</v>
      </c>
      <c r="E73" t="s">
        <v>14</v>
      </c>
      <c r="F73" s="11">
        <f>B73*D73</f>
        <v>2037.574</v>
      </c>
    </row>
    <row r="74" spans="1:6" ht="12.75">
      <c r="A74" s="4" t="s">
        <v>28</v>
      </c>
      <c r="F74" s="31">
        <f>F70+F73</f>
        <v>2420.88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1.95</v>
      </c>
      <c r="E77" t="s">
        <v>14</v>
      </c>
      <c r="F77" s="11">
        <f>B77*D77</f>
        <v>3933.9300000000003</v>
      </c>
    </row>
    <row r="78" spans="1:6" ht="12.75">
      <c r="A78" s="4" t="s">
        <v>31</v>
      </c>
      <c r="F78" s="31">
        <f>SUM(F77)</f>
        <v>3933.9300000000003</v>
      </c>
    </row>
    <row r="79" spans="1:6" ht="12.75">
      <c r="A79" s="49" t="s">
        <v>77</v>
      </c>
      <c r="B79" s="50"/>
      <c r="C79" s="50"/>
      <c r="D79" s="51">
        <v>0</v>
      </c>
      <c r="E79" s="50"/>
      <c r="F79" s="52">
        <f>D79*E33</f>
        <v>0</v>
      </c>
    </row>
    <row r="80" spans="1:8" ht="12.75">
      <c r="A80" s="1" t="s">
        <v>32</v>
      </c>
      <c r="B80" s="1"/>
      <c r="F80" s="31">
        <f>F52+F56+F68+F74+F78+F79</f>
        <v>29224.912395873867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1695.0449189606843</v>
      </c>
    </row>
    <row r="82" spans="1:6" ht="12.75">
      <c r="A82" s="1"/>
      <c r="B82" s="35" t="s">
        <v>128</v>
      </c>
      <c r="C82" s="35"/>
      <c r="D82" s="1"/>
      <c r="E82" s="59"/>
      <c r="F82" s="60">
        <v>796.55</v>
      </c>
    </row>
    <row r="83" spans="1:6" ht="12.75">
      <c r="A83" s="1"/>
      <c r="B83" s="35" t="s">
        <v>129</v>
      </c>
      <c r="C83" s="35"/>
      <c r="D83" s="1"/>
      <c r="E83" s="59"/>
      <c r="F83" s="60">
        <v>141.39</v>
      </c>
    </row>
    <row r="84" spans="1:6" ht="12.75">
      <c r="A84" s="1"/>
      <c r="B84" s="35" t="s">
        <v>130</v>
      </c>
      <c r="C84" s="35"/>
      <c r="D84" s="1"/>
      <c r="E84" s="59"/>
      <c r="F84" s="60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31857.89731483455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43556</v>
      </c>
      <c r="C87" s="39">
        <v>135554</v>
      </c>
      <c r="D87" s="41">
        <f>F44</f>
        <v>26142.95</v>
      </c>
      <c r="E87" s="41">
        <f>F85</f>
        <v>31857.89731483455</v>
      </c>
      <c r="F87" s="42">
        <f>C87+D87-E87</f>
        <v>129839.05268516546</v>
      </c>
    </row>
    <row r="89" spans="1:6" ht="13.5" thickBot="1">
      <c r="A89" t="s">
        <v>112</v>
      </c>
      <c r="C89" s="56">
        <v>43556</v>
      </c>
      <c r="D89" s="8" t="s">
        <v>113</v>
      </c>
      <c r="E89" s="56">
        <v>43585</v>
      </c>
      <c r="F89" t="s">
        <v>114</v>
      </c>
    </row>
    <row r="90" spans="1:7" ht="13.5" thickBot="1">
      <c r="A90" t="s">
        <v>115</v>
      </c>
      <c r="F90" s="57">
        <f>E87</f>
        <v>31857.89731483455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2017-08-21T12:49:59Z</cp:lastPrinted>
  <dcterms:created xsi:type="dcterms:W3CDTF">2008-08-18T07:30:19Z</dcterms:created>
  <dcterms:modified xsi:type="dcterms:W3CDTF">2019-07-09T12:20:26Z</dcterms:modified>
  <cp:category/>
  <cp:version/>
  <cp:contentType/>
  <cp:contentStatus/>
</cp:coreProperties>
</file>