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<sst xmlns="http://schemas.openxmlformats.org/spreadsheetml/2006/main" count="205" uniqueCount="163">
  <si>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</si>
  <si>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</si>
  <si>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</si>
  <si>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</si>
  <si>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</si>
  <si>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</si>
  <si>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</si>
  <si>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</si>
  <si>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</si>
  <si>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</si>
  <si>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</si>
  <si>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</si>
  <si>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</si>
  <si>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</si>
  <si>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</si>
  <si>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</si>
  <si>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</si>
  <si>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</si>
  <si>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</si>
  <si>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</si>
  <si>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</si>
  <si>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</si>
  <si>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</si>
  <si>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</si>
  <si>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</si>
  <si>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</si>
  <si>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</si>
  <si>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</si>
  <si>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</si>
  <si>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</si>
  <si>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</si>
  <si>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</si>
  <si>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</si>
  <si>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</si>
  <si>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</si>
  <si>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</si>
  <si>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</si>
  <si>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</si>
  <si>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</si>
  <si>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</si>
  <si>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</si>
  <si>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</si>
  <si>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</si>
  <si>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</si>
  <si>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</si>
  <si>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</si>
  <si>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</si>
  <si>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</si>
  <si>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</si>
  <si>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</si>
  <si>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</si>
  <si>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</si>
  <si>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</si>
  <si>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</si>
  <si>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</si>
  <si>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</si>
  <si>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</si>
  <si>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</si>
  <si>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</si>
  <si>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</si>
  <si>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</si>
  <si>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</si>
  <si>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</si>
  <si>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</si>
  <si>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</si>
  <si>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</si>
  <si>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</si>
  <si>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</si>
  <si>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</si>
  <si>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</si>
  <si>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</si>
  <si>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</si>
  <si>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</si>
  <si>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</si>
  <si>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</si>
  <si>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</si>
  <si>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</si>
  <si>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</si>
  <si>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</si>
  <si>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</si>
  <si>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</si>
  <si>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</si>
  <si>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Пескосоляная смесь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</si>
  <si>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</si>
  <si>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</si>
  <si>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</si>
  <si>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</si>
  <si>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</si>
  <si>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</si>
  <si>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</si>
  <si>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</si>
  <si>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</si>
  <si>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</si>
  <si>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</si>
  <si>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</si>
  <si>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</si>
  <si>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</si>
  <si>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</si>
  <si>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</si>
  <si>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</si>
  <si>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</si>
  <si>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</si>
  <si>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</si>
  <si>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</si>
  <si>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</si>
  <si>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</si>
  <si>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</si>
  <si>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</si>
  <si>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</si>
  <si>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</si>
  <si>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</si>
  <si>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</si>
  <si>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</si>
  <si>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</si>
  <si>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</si>
  <si>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</si>
  <si>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</si>
  <si>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</si>
  <si>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</si>
  <si>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</si>
  <si>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</si>
  <si>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</si>
  <si>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</si>
  <si>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</si>
  <si>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</si>
  <si>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</si>
  <si>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</si>
  <si>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</si>
  <si>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</si>
  <si>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</si>
  <si>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</si>
  <si>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</si>
  <si>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июня</t>
  </si>
  <si>
    <t>за   июнь  2019 г.</t>
  </si>
  <si>
    <t>ост.на 01.07</t>
  </si>
  <si>
    <t xml:space="preserve">смена вентиля д 15 (1шт) </t>
  </si>
  <si>
    <t>вентиль д 15</t>
  </si>
  <si>
    <t>1шт</t>
  </si>
  <si>
    <t>выключатель</t>
  </si>
  <si>
    <t>смена выключателя (1шт) п.д1</t>
  </si>
  <si>
    <t>смена труб д 50 пвх (1мп ) кв.14</t>
  </si>
  <si>
    <t>труба д 110 пвх 2мп.</t>
  </si>
  <si>
    <t>труба д 110 пвх 1мп.</t>
  </si>
  <si>
    <t>4шт</t>
  </si>
  <si>
    <t>смена труб д 110 пвх (6мп ) кв.13</t>
  </si>
  <si>
    <t>трапер 110 пвх</t>
  </si>
  <si>
    <t>патрубок 110 пвх</t>
  </si>
  <si>
    <t>крестовина 110 пвх</t>
  </si>
  <si>
    <t>тройник 110 пвх</t>
  </si>
  <si>
    <t>манжет 110</t>
  </si>
  <si>
    <t>труба д 50</t>
  </si>
  <si>
    <t>трайник 50 пвх</t>
  </si>
  <si>
    <t>2шт</t>
  </si>
  <si>
    <t>отвод 50 пвх</t>
  </si>
  <si>
    <t>смена ламп (40шт) п-д3,1,2</t>
  </si>
  <si>
    <t>лампа</t>
  </si>
  <si>
    <t>40шт</t>
  </si>
  <si>
    <t>смена труб д 110 пвх (8мп ) п.д2</t>
  </si>
  <si>
    <t>смена труб д 110 пвх (2мп ) п.д2</t>
  </si>
  <si>
    <t>шт</t>
  </si>
  <si>
    <t>трайник 110 пвх</t>
  </si>
  <si>
    <t>патрубок 110 пмв</t>
  </si>
  <si>
    <t>диск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</si>
</sst>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1">
      <selection activeCell="M62" sqref="M62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1.87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3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130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4">
        <f>L6*126.87*1.302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L7*126.87*1.302</f>
        <v>0</v>
      </c>
    </row>
    <row r="8" spans="1:13" ht="12.75">
      <c r="A8" t="s">
        <v>90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95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7.8</v>
      </c>
      <c r="M14" s="44">
        <f t="shared" si="0"/>
        <v>1288.440972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1.35</v>
      </c>
      <c r="M18" s="44">
        <f t="shared" si="0"/>
        <v>222.99939900000004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82.59237</v>
      </c>
    </row>
    <row r="20" spans="1:13" ht="12.75">
      <c r="A20" t="s">
        <v>126</v>
      </c>
      <c r="J20" s="20"/>
      <c r="K20" s="27" t="s">
        <v>58</v>
      </c>
      <c r="L20" s="28">
        <f>SUM(L6:L19)</f>
        <v>9.65</v>
      </c>
      <c r="M20" s="33">
        <f>SUM(M6:M19)</f>
        <v>1594.0327410000002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>
        <v>0.81</v>
      </c>
      <c r="M24" s="32">
        <f>L24*126.87*1.302*1.15</f>
        <v>153.86958531000002</v>
      </c>
    </row>
    <row r="25" spans="1:13" ht="12.75">
      <c r="A25" t="s">
        <v>106</v>
      </c>
      <c r="J25" s="20">
        <v>2</v>
      </c>
      <c r="K25" s="20" t="s">
        <v>139</v>
      </c>
      <c r="L25" s="44">
        <f>0.02*24.1</f>
        <v>0.48200000000000004</v>
      </c>
      <c r="M25" s="32">
        <f aca="true" t="shared" si="1" ref="M25:M37">L25*126.87*1.302*1.15</f>
        <v>91.56190138200002</v>
      </c>
    </row>
    <row r="26" spans="1:13" ht="12.75">
      <c r="A26" t="s">
        <v>107</v>
      </c>
      <c r="J26" s="20">
        <v>3</v>
      </c>
      <c r="K26" s="20" t="s">
        <v>144</v>
      </c>
      <c r="L26" s="44">
        <f>0.06*146.9</f>
        <v>8.814</v>
      </c>
      <c r="M26" s="32">
        <f t="shared" si="1"/>
        <v>1674.329043114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140</v>
      </c>
      <c r="L27" s="44">
        <v>1.33</v>
      </c>
      <c r="M27" s="32">
        <f t="shared" si="1"/>
        <v>252.65005983000003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154</v>
      </c>
      <c r="L28" s="25">
        <f>0.4*7.1</f>
        <v>2.84</v>
      </c>
      <c r="M28" s="32">
        <f t="shared" si="1"/>
        <v>539.4933608399999</v>
      </c>
    </row>
    <row r="29" spans="10:13" ht="12.75">
      <c r="J29" s="20">
        <v>6</v>
      </c>
      <c r="K29" s="20" t="s">
        <v>157</v>
      </c>
      <c r="L29" s="25">
        <f>0.08*146.9</f>
        <v>11.752</v>
      </c>
      <c r="M29" s="32">
        <f t="shared" si="1"/>
        <v>2232.4387241520003</v>
      </c>
    </row>
    <row r="30" spans="2:13" ht="12.75">
      <c r="B30" t="s">
        <v>0</v>
      </c>
      <c r="J30" s="20">
        <v>7</v>
      </c>
      <c r="K30" s="20" t="s">
        <v>158</v>
      </c>
      <c r="L30" s="25">
        <f>0.02*146.9</f>
        <v>2.938</v>
      </c>
      <c r="M30" s="32">
        <f t="shared" si="1"/>
        <v>558.1096810380001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28.965999999999998</v>
      </c>
      <c r="M38" s="33">
        <f>SUM(M24:M37)</f>
        <v>5502.452355666001</v>
      </c>
    </row>
    <row r="39" spans="1:11" ht="12.75">
      <c r="A39" s="2" t="s">
        <v>6</v>
      </c>
      <c r="F39" s="11">
        <f>46182-180.86</f>
        <v>46001.14</v>
      </c>
      <c r="K39" s="1" t="s">
        <v>62</v>
      </c>
    </row>
    <row r="40" spans="1:13" ht="12.75">
      <c r="A40" t="s">
        <v>7</v>
      </c>
      <c r="F40" s="5">
        <v>39855.83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0.8664096150660614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131</v>
      </c>
      <c r="F42" s="11">
        <f>250+400+250+(40.9*15.52)+105</f>
        <v>1639.768</v>
      </c>
      <c r="J42" s="20">
        <v>1</v>
      </c>
      <c r="K42" s="20" t="s">
        <v>136</v>
      </c>
      <c r="L42" s="25" t="s">
        <v>137</v>
      </c>
      <c r="M42" s="44">
        <v>230.56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41495.598</v>
      </c>
      <c r="J43" s="20">
        <v>2</v>
      </c>
      <c r="K43" s="20" t="s">
        <v>138</v>
      </c>
      <c r="L43" s="25" t="s">
        <v>137</v>
      </c>
      <c r="M43" s="25">
        <v>66.19</v>
      </c>
    </row>
    <row r="44" spans="10:13" ht="12.75">
      <c r="J44" s="20">
        <v>3</v>
      </c>
      <c r="K44" s="20" t="s">
        <v>141</v>
      </c>
      <c r="L44" s="25" t="s">
        <v>137</v>
      </c>
      <c r="M44" s="25">
        <v>316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 t="s">
        <v>143</v>
      </c>
      <c r="M45" s="25">
        <f>4*212</f>
        <v>848</v>
      </c>
    </row>
    <row r="46" spans="10:13" ht="12.75">
      <c r="J46" s="20">
        <v>5</v>
      </c>
      <c r="K46" s="20" t="s">
        <v>145</v>
      </c>
      <c r="L46" s="25" t="s">
        <v>137</v>
      </c>
      <c r="M46" s="25">
        <v>96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137</v>
      </c>
      <c r="M47" s="25">
        <v>80</v>
      </c>
    </row>
    <row r="48" spans="1:13" ht="12.75">
      <c r="A48" t="s">
        <v>12</v>
      </c>
      <c r="F48" s="11">
        <f>(5085+765)*1.302</f>
        <v>7616.7</v>
      </c>
      <c r="J48" s="20">
        <v>7</v>
      </c>
      <c r="K48" s="20" t="s">
        <v>147</v>
      </c>
      <c r="L48" s="25" t="s">
        <v>137</v>
      </c>
      <c r="M48" s="25">
        <v>220</v>
      </c>
    </row>
    <row r="49" spans="1:13" ht="12.75">
      <c r="A49" s="6" t="s">
        <v>15</v>
      </c>
      <c r="F49" s="11">
        <f>(2200)*1.202</f>
        <v>2644.4</v>
      </c>
      <c r="J49" s="20">
        <v>8</v>
      </c>
      <c r="K49" s="20" t="s">
        <v>148</v>
      </c>
      <c r="L49" s="25" t="s">
        <v>137</v>
      </c>
      <c r="M49" s="25">
        <v>130</v>
      </c>
    </row>
    <row r="50" spans="1:13" ht="12.75">
      <c r="A50" s="6" t="s">
        <v>82</v>
      </c>
      <c r="E50" s="6"/>
      <c r="F50" s="5">
        <f>E50*E32</f>
        <v>0</v>
      </c>
      <c r="J50" s="20">
        <v>9</v>
      </c>
      <c r="K50" s="20" t="s">
        <v>149</v>
      </c>
      <c r="L50" s="25" t="s">
        <v>137</v>
      </c>
      <c r="M50" s="25">
        <v>43</v>
      </c>
    </row>
    <row r="51" spans="1:13" ht="12.75">
      <c r="A51" s="4" t="s">
        <v>34</v>
      </c>
      <c r="F51" s="31">
        <f>F48+F49+F50</f>
        <v>10261.1</v>
      </c>
      <c r="J51" s="20">
        <v>10</v>
      </c>
      <c r="K51" s="20" t="s">
        <v>150</v>
      </c>
      <c r="L51" s="25" t="s">
        <v>143</v>
      </c>
      <c r="M51" s="25">
        <f>4*63</f>
        <v>252</v>
      </c>
    </row>
    <row r="52" spans="1:13" ht="12.75">
      <c r="A52" s="4" t="s">
        <v>16</v>
      </c>
      <c r="J52" s="20">
        <v>11</v>
      </c>
      <c r="K52" s="20" t="s">
        <v>151</v>
      </c>
      <c r="L52" s="25" t="s">
        <v>152</v>
      </c>
      <c r="M52" s="25">
        <f>2*40</f>
        <v>80</v>
      </c>
    </row>
    <row r="53" spans="1:13" ht="12.75">
      <c r="A53" t="s">
        <v>74</v>
      </c>
      <c r="D53" s="5">
        <v>2.22</v>
      </c>
      <c r="E53" t="s">
        <v>14</v>
      </c>
      <c r="F53" s="11">
        <f>E32*D53</f>
        <v>6222.660000000001</v>
      </c>
      <c r="J53" s="20">
        <v>12</v>
      </c>
      <c r="K53" s="20" t="s">
        <v>153</v>
      </c>
      <c r="L53" s="25" t="s">
        <v>143</v>
      </c>
      <c r="M53" s="25">
        <f>4*16</f>
        <v>64</v>
      </c>
    </row>
    <row r="54" spans="1:13" ht="12.75">
      <c r="A54" t="s">
        <v>78</v>
      </c>
      <c r="B54">
        <v>0</v>
      </c>
      <c r="C54" t="s">
        <v>13</v>
      </c>
      <c r="D54" s="5">
        <v>0.5</v>
      </c>
      <c r="E54" t="s">
        <v>14</v>
      </c>
      <c r="F54" s="5">
        <f>B54*D54</f>
        <v>0</v>
      </c>
      <c r="J54" s="20">
        <v>13</v>
      </c>
      <c r="K54" s="20" t="s">
        <v>155</v>
      </c>
      <c r="L54" s="25" t="s">
        <v>156</v>
      </c>
      <c r="M54" s="25">
        <f>40*11.6</f>
        <v>464</v>
      </c>
    </row>
    <row r="55" spans="1:13" ht="12.75">
      <c r="A55" s="4" t="s">
        <v>17</v>
      </c>
      <c r="B55" s="10"/>
      <c r="C55" s="10"/>
      <c r="F55" s="31">
        <f>SUM(F53:F54)</f>
        <v>6222.660000000001</v>
      </c>
      <c r="J55" s="20">
        <v>14</v>
      </c>
      <c r="K55" s="20" t="s">
        <v>141</v>
      </c>
      <c r="L55" s="25" t="s">
        <v>143</v>
      </c>
      <c r="M55" s="25">
        <f>4*316</f>
        <v>1264</v>
      </c>
    </row>
    <row r="56" spans="1:13" ht="12.75">
      <c r="A56" s="4" t="s">
        <v>18</v>
      </c>
      <c r="B56" s="4"/>
      <c r="J56" s="20">
        <v>15</v>
      </c>
      <c r="K56" s="20" t="s">
        <v>142</v>
      </c>
      <c r="L56" s="25" t="s">
        <v>159</v>
      </c>
      <c r="M56" s="25">
        <f>2*212.09</f>
        <v>424.18</v>
      </c>
    </row>
    <row r="57" spans="1:13" ht="12.75">
      <c r="A57" t="s">
        <v>19</v>
      </c>
      <c r="C57" s="49">
        <v>239353</v>
      </c>
      <c r="D57">
        <v>229360</v>
      </c>
      <c r="E57">
        <v>2803</v>
      </c>
      <c r="F57" s="34">
        <f>C57/D57*E57</f>
        <v>2925.1240800488313</v>
      </c>
      <c r="J57" s="20">
        <v>16</v>
      </c>
      <c r="K57" s="20" t="s">
        <v>145</v>
      </c>
      <c r="L57" s="25" t="s">
        <v>137</v>
      </c>
      <c r="M57" s="25">
        <v>96</v>
      </c>
    </row>
    <row r="58" spans="1:13" ht="12.75">
      <c r="A58" t="s">
        <v>20</v>
      </c>
      <c r="F58" s="34">
        <f>M20</f>
        <v>1594.0327410000002</v>
      </c>
      <c r="J58" s="20">
        <v>17</v>
      </c>
      <c r="K58" s="20" t="s">
        <v>160</v>
      </c>
      <c r="L58" s="25" t="s">
        <v>152</v>
      </c>
      <c r="M58" s="25">
        <f>2*99</f>
        <v>198</v>
      </c>
    </row>
    <row r="59" spans="1:13" ht="12.75">
      <c r="A59" t="s">
        <v>21</v>
      </c>
      <c r="F59" s="11">
        <f>M38</f>
        <v>5502.452355666001</v>
      </c>
      <c r="J59" s="20">
        <v>18</v>
      </c>
      <c r="K59" s="20" t="s">
        <v>161</v>
      </c>
      <c r="L59" s="25" t="s">
        <v>137</v>
      </c>
      <c r="M59" s="25">
        <v>80</v>
      </c>
    </row>
    <row r="60" spans="1:13" ht="12.75">
      <c r="A60" t="s">
        <v>72</v>
      </c>
      <c r="F60" s="5">
        <f>0*600*1.302</f>
        <v>0</v>
      </c>
      <c r="J60" s="20">
        <v>19</v>
      </c>
      <c r="K60" s="20" t="s">
        <v>149</v>
      </c>
      <c r="L60" s="25" t="s">
        <v>137</v>
      </c>
      <c r="M60" s="25">
        <v>43</v>
      </c>
    </row>
    <row r="61" spans="1:13" ht="12.75">
      <c r="A61" t="s">
        <v>22</v>
      </c>
      <c r="F61" s="11">
        <f>M67</f>
        <v>5070.93</v>
      </c>
      <c r="J61" s="20">
        <v>20</v>
      </c>
      <c r="K61" s="20" t="s">
        <v>162</v>
      </c>
      <c r="L61" s="25" t="s">
        <v>143</v>
      </c>
      <c r="M61" s="25">
        <f>4*19</f>
        <v>76</v>
      </c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0.25</v>
      </c>
      <c r="E64" t="s">
        <v>14</v>
      </c>
      <c r="F64" s="11">
        <f>B64*D64</f>
        <v>700.75</v>
      </c>
      <c r="J64" s="20">
        <v>23</v>
      </c>
      <c r="K64" s="20"/>
      <c r="L64" s="25"/>
      <c r="M64" s="25"/>
    </row>
    <row r="65" spans="1:13" ht="12.75">
      <c r="A65" t="s">
        <v>83</v>
      </c>
      <c r="D65" s="11"/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15793.289176714832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5070.93</v>
      </c>
    </row>
    <row r="68" spans="1:6" ht="12.75">
      <c r="A68" t="s">
        <v>27</v>
      </c>
      <c r="B68">
        <v>2803</v>
      </c>
      <c r="C68" t="s">
        <v>66</v>
      </c>
      <c r="D68" s="5">
        <v>0.19</v>
      </c>
      <c r="E68" t="s">
        <v>14</v>
      </c>
      <c r="F68" s="11">
        <f>B68*D68</f>
        <v>532.57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0.94</v>
      </c>
      <c r="E71" t="s">
        <v>14</v>
      </c>
      <c r="F71" s="11">
        <f>B71*D71</f>
        <v>2634.8199999999997</v>
      </c>
    </row>
    <row r="72" spans="1:6" ht="12.75">
      <c r="A72" s="4" t="s">
        <v>29</v>
      </c>
      <c r="F72" s="31">
        <f>F68+F71</f>
        <v>3167.39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1.97</v>
      </c>
      <c r="E75" t="s">
        <v>14</v>
      </c>
      <c r="F75" s="11">
        <f>B75*D75</f>
        <v>5521.91</v>
      </c>
    </row>
    <row r="76" spans="1:6" ht="12.75">
      <c r="A76" s="4" t="s">
        <v>32</v>
      </c>
      <c r="F76" s="8">
        <f>SUM(F75)</f>
        <v>5521.91</v>
      </c>
    </row>
    <row r="77" spans="1:6" ht="12.75">
      <c r="A77" s="45" t="s">
        <v>77</v>
      </c>
      <c r="B77" s="46"/>
      <c r="C77" s="46"/>
      <c r="D77" s="47">
        <v>0</v>
      </c>
      <c r="E77" s="46"/>
      <c r="F77" s="48">
        <f>D77*E32</f>
        <v>0</v>
      </c>
    </row>
    <row r="78" spans="1:6" ht="12.75">
      <c r="A78" s="1" t="s">
        <v>33</v>
      </c>
      <c r="B78" s="1"/>
      <c r="F78" s="31">
        <f>F51+F55+F66+F72+F76+F77</f>
        <v>40966.34917671484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127</v>
      </c>
      <c r="C80" s="35"/>
      <c r="D80" s="1"/>
      <c r="E80" s="54"/>
      <c r="F80" s="55">
        <v>1950</v>
      </c>
    </row>
    <row r="81" spans="1:6" ht="12.75">
      <c r="A81" s="1"/>
      <c r="B81" s="35" t="s">
        <v>128</v>
      </c>
      <c r="C81" s="35"/>
      <c r="D81" s="1"/>
      <c r="E81" s="54"/>
      <c r="F81" s="55">
        <v>398.1</v>
      </c>
    </row>
    <row r="82" spans="1:6" ht="12.75">
      <c r="A82" s="1"/>
      <c r="B82" s="35" t="s">
        <v>129</v>
      </c>
      <c r="C82" s="35"/>
      <c r="D82" s="1"/>
      <c r="E82" s="54"/>
      <c r="F82" s="55">
        <v>2018.39</v>
      </c>
    </row>
    <row r="83" spans="1:6" ht="13.5">
      <c r="A83" s="12" t="s">
        <v>35</v>
      </c>
      <c r="B83" s="12"/>
      <c r="C83" s="12"/>
      <c r="D83" s="12"/>
      <c r="E83" s="12"/>
      <c r="F83" s="41">
        <f>F78+F79+F80+F81+F82</f>
        <v>45332.839176714835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43617</v>
      </c>
      <c r="C85" s="39">
        <v>-999405</v>
      </c>
      <c r="D85" s="42">
        <f>F43</f>
        <v>41495.598</v>
      </c>
      <c r="E85" s="42">
        <f>F83</f>
        <v>45332.839176714835</v>
      </c>
      <c r="F85" s="43">
        <f>C85+D85-E85</f>
        <v>-1003242.2411767149</v>
      </c>
    </row>
    <row r="87" spans="1:6" ht="13.5" thickBot="1">
      <c r="A87" t="s">
        <v>111</v>
      </c>
      <c r="C87" s="51">
        <v>43617</v>
      </c>
      <c r="D87" s="8" t="s">
        <v>112</v>
      </c>
      <c r="E87" s="51">
        <v>43646</v>
      </c>
      <c r="F87" t="s">
        <v>113</v>
      </c>
    </row>
    <row r="88" spans="1:7" ht="13.5" thickBot="1">
      <c r="A88" t="s">
        <v>114</v>
      </c>
      <c r="F88" s="52">
        <f>E85</f>
        <v>45332.839176714835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2017-08-21T12:53:17Z</cp:lastPrinted>
  <dcterms:created xsi:type="dcterms:W3CDTF">2008-08-18T07:30:19Z</dcterms:created>
  <dcterms:modified xsi:type="dcterms:W3CDTF">2019-09-09T13:10:24Z</dcterms:modified>
  <cp:category/>
  <cp:version/>
  <cp:contentType/>
  <cp:contentStatus/>
</cp:coreProperties>
</file>