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<sst xmlns="http://schemas.openxmlformats.org/spreadsheetml/2006/main" count="170" uniqueCount="146">
  <si>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</si>
  <si>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</si>
  <si>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</si>
  <si>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</si>
  <si>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</si>
  <si>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</si>
  <si>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</si>
  <si>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</si>
  <si>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</si>
  <si>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</si>
  <si>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</si>
  <si>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</si>
  <si>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</si>
  <si>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</si>
  <si>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</si>
  <si>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</si>
  <si>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</si>
  <si>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</si>
  <si>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</si>
  <si>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</si>
  <si>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</si>
  <si>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</si>
  <si>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</si>
  <si>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</si>
  <si>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</si>
  <si>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</si>
  <si>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</si>
  <si>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</si>
  <si>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</si>
  <si>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</si>
  <si>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</si>
  <si>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</si>
  <si>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</si>
  <si>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</si>
  <si>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</si>
  <si>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</si>
  <si>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</si>
  <si>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</si>
  <si>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</si>
  <si>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</si>
  <si>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</si>
  <si>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</si>
  <si>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</si>
  <si>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</si>
  <si>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</si>
  <si>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</si>
  <si>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</si>
  <si>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</si>
  <si>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</si>
  <si>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</si>
  <si>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</si>
  <si>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</si>
  <si>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</si>
  <si>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</si>
  <si>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</si>
  <si>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</si>
  <si>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</si>
  <si>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</si>
  <si>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</si>
  <si>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</si>
  <si>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</si>
  <si>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</si>
  <si>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</si>
  <si>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</si>
  <si>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</si>
  <si>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</si>
  <si>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</si>
  <si>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</si>
  <si>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</si>
  <si>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</si>
  <si>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</si>
  <si>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</si>
  <si>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</si>
  <si>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</si>
  <si>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</si>
  <si>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</si>
  <si>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</si>
  <si>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</si>
  <si>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</si>
  <si>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</si>
  <si>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</si>
  <si>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</si>
  <si>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</si>
  <si>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</si>
  <si>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</si>
  <si>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</si>
  <si>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</si>
  <si>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</si>
  <si>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</si>
  <si>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</si>
  <si>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</si>
  <si>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</si>
  <si>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</si>
  <si>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</si>
  <si>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</si>
  <si>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</si>
  <si>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</si>
  <si>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</si>
  <si>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</si>
  <si>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</si>
  <si>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</si>
  <si>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</si>
  <si>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</si>
  <si>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</si>
  <si>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</si>
  <si>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</si>
  <si>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</si>
  <si>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</si>
  <si>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</si>
  <si>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</si>
  <si>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</si>
  <si>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8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</si>
  <si>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</si>
  <si>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</si>
  <si>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</si>
  <si>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</si>
  <si>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</si>
  <si>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</si>
  <si>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</si>
  <si>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</si>
  <si>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</si>
  <si>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</si>
  <si>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</si>
  <si>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</si>
  <si>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</si>
  <si>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</si>
  <si>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</si>
  <si>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</si>
  <si>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</si>
  <si>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</si>
  <si>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</si>
  <si>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</si>
  <si>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r>
      <t xml:space="preserve">1.2 Арендаторы </t>
    </r>
    <r>
      <rPr>
        <sz val="9"/>
        <rFont val="Arial Cyr"/>
        <family val="0"/>
      </rPr>
      <t>(интер-телеком, ростелеком,комстар,видикон)</t>
    </r>
  </si>
  <si>
    <t>августа</t>
  </si>
  <si>
    <t>за   август  2019 г.</t>
  </si>
  <si>
    <t>ост.на 01.09</t>
  </si>
  <si>
    <t>смена ламп (12шт) т.п.</t>
  </si>
  <si>
    <t>смена патрона (12шт) т.п.</t>
  </si>
  <si>
    <t>смена эл.провода (75мп)</t>
  </si>
  <si>
    <t>лампа</t>
  </si>
  <si>
    <t>12шт</t>
  </si>
  <si>
    <t>патрон</t>
  </si>
  <si>
    <t>провод</t>
  </si>
  <si>
    <t>75мп</t>
  </si>
  <si>
    <t>изолента</t>
  </si>
  <si>
    <t>1шт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</si>
</sst>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2" fontId="0" fillId="32" borderId="0" xfId="0" applyNumberFormat="1" applyFill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="90" zoomScaleNormal="90" zoomScalePageLayoutView="0" workbookViewId="0" topLeftCell="A10">
      <selection activeCell="N42" sqref="N42"/>
    </sheetView>
  </sheetViews>
  <sheetFormatPr defaultColWidth="9.00390625" defaultRowHeight="12.75"/>
  <cols>
    <col min="1" max="1" width="15.50390625" style="0" customWidth="1"/>
    <col min="3" max="3" width="11.00390625" style="0" customWidth="1"/>
    <col min="4" max="4" width="11.125" style="0" customWidth="1"/>
    <col min="5" max="5" width="11.50390625" style="0" customWidth="1"/>
    <col min="6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8</v>
      </c>
      <c r="K2" s="5" t="s">
        <v>134</v>
      </c>
    </row>
    <row r="3" spans="1:13" ht="12.75">
      <c r="A3" t="s">
        <v>86</v>
      </c>
      <c r="J3" s="14" t="s">
        <v>36</v>
      </c>
      <c r="K3" s="56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133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2.37</v>
      </c>
      <c r="M6" s="46">
        <f>L6*126.87*1.302</f>
        <v>391.4878338000001</v>
      </c>
    </row>
    <row r="7" spans="2:13" ht="12.75">
      <c r="B7" t="s">
        <v>89</v>
      </c>
      <c r="C7" s="1" t="s">
        <v>90</v>
      </c>
      <c r="D7" s="1"/>
      <c r="E7" s="1" t="s">
        <v>111</v>
      </c>
      <c r="J7" s="14">
        <v>2</v>
      </c>
      <c r="K7" s="14" t="s">
        <v>44</v>
      </c>
      <c r="L7" s="14"/>
      <c r="M7" s="46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0.43</v>
      </c>
      <c r="M13" s="46">
        <f t="shared" si="0"/>
        <v>71.0294382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1.08</v>
      </c>
      <c r="M18" s="46">
        <f t="shared" si="0"/>
        <v>178.39951920000004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6">
        <f t="shared" si="0"/>
        <v>82.59237</v>
      </c>
    </row>
    <row r="20" spans="1:13" ht="12.75">
      <c r="A20" t="s">
        <v>102</v>
      </c>
      <c r="J20" s="20"/>
      <c r="K20" s="27" t="s">
        <v>58</v>
      </c>
      <c r="L20" s="28">
        <f>SUM(L6:L19)</f>
        <v>4.380000000000001</v>
      </c>
      <c r="M20" s="33">
        <f>SUM(M6:M19)</f>
        <v>723.5091612000001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136</v>
      </c>
      <c r="L24" s="46">
        <f>0.12*7.1</f>
        <v>0.852</v>
      </c>
      <c r="M24" s="32">
        <f>L24*126.87*1.302*1.15</f>
        <v>161.84800825199997</v>
      </c>
    </row>
    <row r="25" spans="1:13" ht="12.75">
      <c r="A25" t="s">
        <v>106</v>
      </c>
      <c r="J25" s="20">
        <v>2</v>
      </c>
      <c r="K25" s="20" t="s">
        <v>137</v>
      </c>
      <c r="L25" s="46">
        <f>0.12*39.6</f>
        <v>4.752</v>
      </c>
      <c r="M25" s="32">
        <f>L25*126.87*1.302*1.15</f>
        <v>902.701567152</v>
      </c>
    </row>
    <row r="26" spans="1:13" ht="12.75">
      <c r="A26" t="s">
        <v>107</v>
      </c>
      <c r="J26" s="20">
        <v>3</v>
      </c>
      <c r="K26" s="20" t="s">
        <v>138</v>
      </c>
      <c r="L26" s="46">
        <f>0.75*19</f>
        <v>14.25</v>
      </c>
      <c r="M26" s="32">
        <f>L26*126.87*1.302*1.15</f>
        <v>2706.96492675</v>
      </c>
    </row>
    <row r="27" spans="1:13" ht="12.75">
      <c r="A27" s="53" t="s">
        <v>108</v>
      </c>
      <c r="B27" s="53"/>
      <c r="C27" s="53"/>
      <c r="D27" s="53"/>
      <c r="E27" s="53"/>
      <c r="F27" s="53"/>
      <c r="G27" s="53"/>
      <c r="J27" s="20">
        <v>4</v>
      </c>
      <c r="K27" s="20"/>
      <c r="L27" s="46"/>
      <c r="M27" s="32">
        <f aca="true" t="shared" si="1" ref="M27:M34">L27*126.87*1.302*1.15</f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8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9</v>
      </c>
      <c r="K31" s="20"/>
      <c r="L31" s="25"/>
      <c r="M31" s="32">
        <f t="shared" si="1"/>
        <v>0</v>
      </c>
    </row>
    <row r="32" spans="10:13" ht="12.75">
      <c r="J32" s="20">
        <v>10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2042.8</v>
      </c>
      <c r="F33" t="s">
        <v>66</v>
      </c>
      <c r="J33" s="20">
        <v>11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640</v>
      </c>
      <c r="F34" t="s">
        <v>66</v>
      </c>
      <c r="J34" s="20">
        <v>12</v>
      </c>
      <c r="K34" s="20"/>
      <c r="L34" s="25"/>
      <c r="M34" s="32">
        <f t="shared" si="1"/>
        <v>0</v>
      </c>
    </row>
    <row r="35" spans="1:13" ht="12.75">
      <c r="A35" t="s">
        <v>3</v>
      </c>
      <c r="J35" s="20"/>
      <c r="K35" s="29" t="s">
        <v>58</v>
      </c>
      <c r="L35" s="28">
        <f>SUM(L24:L34)</f>
        <v>19.854</v>
      </c>
      <c r="M35" s="33">
        <f>SUM(M24:M34)</f>
        <v>3771.514502154</v>
      </c>
    </row>
    <row r="36" spans="1:11" ht="12.75">
      <c r="A36" t="s">
        <v>4</v>
      </c>
      <c r="E36">
        <v>136</v>
      </c>
      <c r="F36" t="s">
        <v>66</v>
      </c>
      <c r="K36" s="1" t="s">
        <v>62</v>
      </c>
    </row>
    <row r="37" spans="10:13" ht="12.75">
      <c r="J37" s="22" t="s">
        <v>36</v>
      </c>
      <c r="K37" s="22"/>
      <c r="L37" s="22" t="s">
        <v>63</v>
      </c>
      <c r="M37" s="22" t="s">
        <v>42</v>
      </c>
    </row>
    <row r="38" spans="2:13" ht="12.75">
      <c r="B38" s="1" t="s">
        <v>5</v>
      </c>
      <c r="C38" s="1"/>
      <c r="J38" s="23" t="s">
        <v>37</v>
      </c>
      <c r="K38" s="23" t="s">
        <v>38</v>
      </c>
      <c r="L38" s="23"/>
      <c r="M38" s="23" t="s">
        <v>64</v>
      </c>
    </row>
    <row r="39" spans="10:13" ht="12.75">
      <c r="J39" s="20">
        <v>1</v>
      </c>
      <c r="K39" s="20" t="s">
        <v>139</v>
      </c>
      <c r="L39" s="25" t="s">
        <v>140</v>
      </c>
      <c r="M39" s="25">
        <f>12*12.06</f>
        <v>144.72</v>
      </c>
    </row>
    <row r="40" spans="1:13" ht="12.75">
      <c r="A40" s="2" t="s">
        <v>6</v>
      </c>
      <c r="F40" s="11">
        <v>30202.72</v>
      </c>
      <c r="J40" s="20">
        <v>2</v>
      </c>
      <c r="K40" s="20" t="s">
        <v>141</v>
      </c>
      <c r="L40" s="25" t="s">
        <v>140</v>
      </c>
      <c r="M40" s="25">
        <f>12*16.67</f>
        <v>200.04000000000002</v>
      </c>
    </row>
    <row r="41" spans="1:13" ht="12.75">
      <c r="A41" t="s">
        <v>7</v>
      </c>
      <c r="F41" s="5">
        <v>31226.6</v>
      </c>
      <c r="J41" s="20">
        <v>3</v>
      </c>
      <c r="K41" s="20" t="s">
        <v>142</v>
      </c>
      <c r="L41" s="25" t="s">
        <v>143</v>
      </c>
      <c r="M41" s="25">
        <f>75*5.6</f>
        <v>420</v>
      </c>
    </row>
    <row r="42" spans="2:13" ht="12.75">
      <c r="B42" t="s">
        <v>8</v>
      </c>
      <c r="F42" s="9">
        <f>F41/F40</f>
        <v>1.0339002579900087</v>
      </c>
      <c r="J42" s="20">
        <v>4</v>
      </c>
      <c r="K42" s="20" t="s">
        <v>144</v>
      </c>
      <c r="L42" s="25" t="s">
        <v>145</v>
      </c>
      <c r="M42" s="25">
        <v>37.71</v>
      </c>
    </row>
    <row r="43" spans="1:13" ht="12.75">
      <c r="A43" t="s">
        <v>132</v>
      </c>
      <c r="F43" s="11">
        <f>400+400+250+105</f>
        <v>1155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32381.6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46"/>
    </row>
    <row r="49" spans="1:13" ht="12.75">
      <c r="A49" t="s">
        <v>12</v>
      </c>
      <c r="F49" s="11">
        <f>(2825+625)*1.302</f>
        <v>4491.900000000001</v>
      </c>
      <c r="J49" s="20">
        <v>11</v>
      </c>
      <c r="K49" s="20"/>
      <c r="L49" s="25"/>
      <c r="M49" s="25"/>
    </row>
    <row r="50" spans="1:13" ht="12.75">
      <c r="A50" s="6" t="s">
        <v>15</v>
      </c>
      <c r="F50" s="5">
        <f>1000*1.302</f>
        <v>1302</v>
      </c>
      <c r="J50" s="20">
        <v>12</v>
      </c>
      <c r="K50" s="20"/>
      <c r="L50" s="25"/>
      <c r="M50" s="25"/>
    </row>
    <row r="51" spans="1:13" ht="12.75">
      <c r="A51" s="6" t="s">
        <v>83</v>
      </c>
      <c r="E51" s="5"/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34</v>
      </c>
      <c r="F52" s="31">
        <f>F49+F50+F51</f>
        <v>5793.900000000001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74</v>
      </c>
      <c r="D54" s="5">
        <v>2.22</v>
      </c>
      <c r="E54" t="s">
        <v>14</v>
      </c>
      <c r="F54" s="11">
        <f>E33*D54</f>
        <v>4535.0160000000005</v>
      </c>
      <c r="J54" s="20">
        <v>16</v>
      </c>
      <c r="K54" s="20"/>
      <c r="L54" s="25"/>
      <c r="M54" s="25"/>
    </row>
    <row r="55" spans="1:13" ht="12.75">
      <c r="A55" t="s">
        <v>79</v>
      </c>
      <c r="B55">
        <v>640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17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4535.0160000000005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>
        <v>19</v>
      </c>
      <c r="K57" s="20"/>
      <c r="L57" s="25"/>
      <c r="M57" s="25"/>
    </row>
    <row r="58" spans="1:13" ht="12.75">
      <c r="A58" t="s">
        <v>19</v>
      </c>
      <c r="C58" s="50">
        <v>241335</v>
      </c>
      <c r="D58">
        <v>229360</v>
      </c>
      <c r="E58">
        <v>2042.8</v>
      </c>
      <c r="F58" s="34">
        <f>C58/D58*E58</f>
        <v>2149.4556069061737</v>
      </c>
      <c r="J58" s="20">
        <v>20</v>
      </c>
      <c r="K58" s="20"/>
      <c r="L58" s="25"/>
      <c r="M58" s="25"/>
    </row>
    <row r="59" spans="1:13" ht="12.75">
      <c r="A59" t="s">
        <v>20</v>
      </c>
      <c r="F59" s="34">
        <f>M20</f>
        <v>723.5091612000001</v>
      </c>
      <c r="J59" s="20">
        <v>21</v>
      </c>
      <c r="K59" s="20"/>
      <c r="L59" s="25"/>
      <c r="M59" s="25"/>
    </row>
    <row r="60" spans="1:13" ht="12.75">
      <c r="A60" t="s">
        <v>21</v>
      </c>
      <c r="F60" s="11">
        <f>M35</f>
        <v>3771.514502154</v>
      </c>
      <c r="J60" s="20">
        <v>22</v>
      </c>
      <c r="K60" s="20"/>
      <c r="L60" s="25"/>
      <c r="M60" s="25"/>
    </row>
    <row r="61" spans="1:13" ht="12.75">
      <c r="A61" t="s">
        <v>73</v>
      </c>
      <c r="F61" s="5">
        <f>0*600*30.2%</f>
        <v>0</v>
      </c>
      <c r="J61" s="20">
        <v>23</v>
      </c>
      <c r="K61" s="20"/>
      <c r="L61" s="25"/>
      <c r="M61" s="25"/>
    </row>
    <row r="62" spans="1:13" ht="12.75">
      <c r="A62" t="s">
        <v>22</v>
      </c>
      <c r="F62" s="11">
        <f>M65</f>
        <v>802.47</v>
      </c>
      <c r="J62" s="20">
        <v>24</v>
      </c>
      <c r="K62" s="20"/>
      <c r="L62" s="25"/>
      <c r="M62" s="25"/>
    </row>
    <row r="63" spans="1:13" ht="12.75">
      <c r="A63" t="s">
        <v>23</v>
      </c>
      <c r="J63" s="20">
        <v>25</v>
      </c>
      <c r="K63" s="20"/>
      <c r="L63" s="25"/>
      <c r="M63" s="25"/>
    </row>
    <row r="64" spans="1:13" ht="12.75">
      <c r="A64" t="s">
        <v>24</v>
      </c>
      <c r="J64" s="20">
        <v>26</v>
      </c>
      <c r="K64" s="20"/>
      <c r="L64" s="25"/>
      <c r="M64" s="25"/>
    </row>
    <row r="65" spans="1:13" ht="12.75">
      <c r="A65" s="44"/>
      <c r="B65" s="44">
        <v>2042.8</v>
      </c>
      <c r="C65" s="44" t="s">
        <v>13</v>
      </c>
      <c r="D65" s="45">
        <v>0.6</v>
      </c>
      <c r="E65" s="44" t="s">
        <v>14</v>
      </c>
      <c r="F65" s="45">
        <f>B65*D65</f>
        <v>1225.6799999999998</v>
      </c>
      <c r="J65" s="20"/>
      <c r="K65" s="20"/>
      <c r="L65" s="30" t="s">
        <v>65</v>
      </c>
      <c r="M65" s="33">
        <f>SUM(M39:M64)</f>
        <v>802.47</v>
      </c>
    </row>
    <row r="66" spans="1:6" ht="12.75">
      <c r="A66" s="59" t="s">
        <v>75</v>
      </c>
      <c r="B66" s="59"/>
      <c r="C66" s="59"/>
      <c r="D66" s="60"/>
      <c r="E66" s="59"/>
      <c r="F66" s="60">
        <v>0</v>
      </c>
    </row>
    <row r="67" spans="1:6" ht="12.75">
      <c r="A67" s="51" t="s">
        <v>84</v>
      </c>
      <c r="B67" s="51"/>
      <c r="C67" s="51"/>
      <c r="D67" s="52">
        <v>0</v>
      </c>
      <c r="E67" s="51"/>
      <c r="F67" s="52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8672.629270260173</v>
      </c>
    </row>
    <row r="69" ht="12.75">
      <c r="A69" s="4" t="s">
        <v>26</v>
      </c>
    </row>
    <row r="70" spans="1:6" ht="12.75">
      <c r="A70" t="s">
        <v>27</v>
      </c>
      <c r="B70">
        <v>2042.8</v>
      </c>
      <c r="C70" t="s">
        <v>66</v>
      </c>
      <c r="D70" s="5">
        <v>0.19</v>
      </c>
      <c r="E70" t="s">
        <v>14</v>
      </c>
      <c r="F70" s="11">
        <f>B70*D70</f>
        <v>388.132</v>
      </c>
    </row>
    <row r="71" ht="12.75">
      <c r="A71" t="s">
        <v>28</v>
      </c>
    </row>
    <row r="72" ht="12.75">
      <c r="A72" s="7" t="s">
        <v>72</v>
      </c>
    </row>
    <row r="73" spans="2:6" ht="12.75">
      <c r="B73">
        <v>2042.8</v>
      </c>
      <c r="C73" t="s">
        <v>13</v>
      </c>
      <c r="D73" s="11">
        <v>1.06</v>
      </c>
      <c r="E73" t="s">
        <v>14</v>
      </c>
      <c r="F73" s="11">
        <f>B73*D73</f>
        <v>2165.368</v>
      </c>
    </row>
    <row r="74" spans="1:6" ht="12.75">
      <c r="A74" s="4" t="s">
        <v>29</v>
      </c>
      <c r="F74" s="31">
        <f>F70+F73</f>
        <v>2553.5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2042.8</v>
      </c>
      <c r="C77" t="s">
        <v>13</v>
      </c>
      <c r="D77" s="11">
        <v>2.13</v>
      </c>
      <c r="E77" t="s">
        <v>14</v>
      </c>
      <c r="F77" s="11">
        <f>B77*D77</f>
        <v>4351.164</v>
      </c>
    </row>
    <row r="78" spans="1:6" ht="12.75">
      <c r="A78" s="4" t="s">
        <v>32</v>
      </c>
      <c r="F78" s="8">
        <f>SUM(F77)</f>
        <v>4351.164</v>
      </c>
    </row>
    <row r="79" spans="1:6" ht="12.75">
      <c r="A79" s="47" t="s">
        <v>78</v>
      </c>
      <c r="B79" s="44"/>
      <c r="C79" s="44"/>
      <c r="D79" s="48">
        <v>0</v>
      </c>
      <c r="E79" s="44"/>
      <c r="F79" s="49">
        <f>D79*E33</f>
        <v>0</v>
      </c>
    </row>
    <row r="80" spans="1:8" ht="12.75">
      <c r="A80" s="1" t="s">
        <v>33</v>
      </c>
      <c r="B80" s="1"/>
      <c r="F80" s="31">
        <f>F52+F56+F68+F74+F78+F79</f>
        <v>25906.209270260177</v>
      </c>
      <c r="G80" s="7"/>
      <c r="H80" s="7"/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1502.5601376750901</v>
      </c>
      <c r="G81" s="7"/>
      <c r="H81" s="7"/>
      <c r="I81" s="7"/>
    </row>
    <row r="82" spans="1:9" ht="12.75">
      <c r="A82" s="1"/>
      <c r="B82" s="35" t="s">
        <v>128</v>
      </c>
      <c r="C82" s="35"/>
      <c r="D82" s="1"/>
      <c r="E82" s="57"/>
      <c r="F82" s="58">
        <v>1071.8</v>
      </c>
      <c r="G82" s="7"/>
      <c r="H82" s="7"/>
      <c r="I82" s="7"/>
    </row>
    <row r="83" spans="1:9" ht="12.75">
      <c r="A83" s="1"/>
      <c r="B83" s="35" t="s">
        <v>129</v>
      </c>
      <c r="C83" s="35"/>
      <c r="D83" s="1"/>
      <c r="E83" s="57"/>
      <c r="F83" s="58">
        <v>183.99</v>
      </c>
      <c r="G83" s="7"/>
      <c r="H83" s="7"/>
      <c r="I83" s="7"/>
    </row>
    <row r="84" spans="1:9" ht="12.75">
      <c r="A84" s="1"/>
      <c r="B84" s="35" t="s">
        <v>130</v>
      </c>
      <c r="C84" s="35"/>
      <c r="D84" s="1"/>
      <c r="E84" s="57"/>
      <c r="F84" s="58">
        <v>0</v>
      </c>
      <c r="G84" s="7"/>
      <c r="H84" s="7"/>
      <c r="I84" s="7"/>
    </row>
    <row r="85" spans="1:6" ht="13.5">
      <c r="A85" s="12" t="s">
        <v>35</v>
      </c>
      <c r="B85" s="12"/>
      <c r="C85" s="12"/>
      <c r="D85" s="12"/>
      <c r="E85" s="12"/>
      <c r="F85" s="36">
        <f>F80+F81+F82+F83+F84</f>
        <v>28664.559407935267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135</v>
      </c>
    </row>
    <row r="87" spans="1:6" ht="12.75">
      <c r="A87" s="13"/>
      <c r="B87" s="39">
        <v>43678</v>
      </c>
      <c r="C87" s="40">
        <v>-613617</v>
      </c>
      <c r="D87" s="42">
        <f>F44</f>
        <v>32381.6</v>
      </c>
      <c r="E87" s="42">
        <f>F85</f>
        <v>28664.559407935267</v>
      </c>
      <c r="F87" s="43">
        <f>C87+D87-E87</f>
        <v>-609899.9594079353</v>
      </c>
    </row>
    <row r="89" spans="1:6" ht="13.5" thickBot="1">
      <c r="A89" t="s">
        <v>112</v>
      </c>
      <c r="C89" s="54">
        <v>43678</v>
      </c>
      <c r="D89" s="8" t="s">
        <v>113</v>
      </c>
      <c r="E89" s="54">
        <v>43708</v>
      </c>
      <c r="F89" t="s">
        <v>114</v>
      </c>
    </row>
    <row r="90" spans="1:7" ht="13.5" thickBot="1">
      <c r="A90" t="s">
        <v>115</v>
      </c>
      <c r="F90" s="55">
        <f>E87</f>
        <v>28664.559407935267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6" ht="12.75">
      <c r="A106" t="s">
        <v>126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2017-08-21T12:51:22Z</cp:lastPrinted>
  <dcterms:created xsi:type="dcterms:W3CDTF">2008-08-18T07:30:19Z</dcterms:created>
  <dcterms:modified xsi:type="dcterms:W3CDTF">2019-11-08T09:57:46Z</dcterms:modified>
  <cp:category/>
  <cp:version/>
  <cp:contentType/>
  <cp:contentStatus/>
</cp:coreProperties>
</file>