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<sst xmlns="http://schemas.openxmlformats.org/spreadsheetml/2006/main" count="178" uniqueCount="154">
  <si>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</si>
  <si>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</si>
  <si>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</si>
  <si>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</si>
  <si>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</si>
  <si>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</si>
  <si>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</si>
  <si>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</si>
  <si>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</si>
  <si>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</si>
  <si>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</si>
  <si>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</si>
  <si>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</si>
  <si>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</si>
  <si>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</si>
  <si>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</si>
  <si>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</si>
  <si>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</si>
  <si>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</si>
  <si>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</si>
  <si>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</si>
  <si>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</si>
  <si>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</si>
  <si>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</si>
  <si>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</si>
  <si>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</si>
  <si>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</si>
  <si>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</si>
  <si>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</si>
  <si>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</si>
  <si>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</si>
  <si>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</si>
  <si>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</si>
  <si>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</si>
  <si>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</si>
  <si>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</si>
  <si>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</si>
  <si>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</si>
  <si>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</si>
  <si>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</si>
  <si>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</si>
  <si>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</si>
  <si>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</si>
  <si>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</si>
  <si>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</si>
  <si>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</si>
  <si>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</si>
  <si>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</si>
  <si>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</si>
  <si>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</si>
  <si>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</si>
  <si>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</si>
  <si>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</si>
  <si>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</si>
  <si>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</si>
  <si>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</si>
  <si>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</si>
  <si>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</si>
  <si>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</si>
  <si>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</si>
  <si>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</si>
  <si>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</si>
  <si>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</si>
  <si>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</si>
  <si>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</si>
  <si>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</si>
  <si>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</si>
  <si>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</si>
  <si>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</si>
  <si>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</si>
  <si>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</si>
  <si>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</si>
  <si>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</si>
  <si>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</si>
  <si>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</si>
  <si>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</si>
  <si>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</si>
  <si>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</si>
  <si>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</si>
  <si>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</si>
  <si>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</si>
  <si>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</si>
  <si>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</si>
  <si>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</si>
  <si>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</si>
  <si>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</si>
  <si>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</si>
  <si>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</si>
  <si>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</si>
  <si>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</si>
  <si>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</si>
  <si>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</si>
  <si>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</si>
  <si>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</si>
  <si>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</si>
  <si>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</si>
  <si>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</si>
  <si>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</si>
  <si>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</si>
  <si>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</si>
  <si>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</si>
  <si>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</si>
  <si>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</si>
  <si>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</si>
  <si>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</si>
  <si>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</si>
  <si>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</si>
  <si>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</si>
  <si>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</si>
  <si>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</si>
  <si>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</si>
  <si>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</si>
  <si>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</si>
  <si>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</si>
  <si>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</si>
  <si>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</si>
  <si>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</si>
  <si>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</si>
  <si>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</si>
  <si>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</si>
  <si>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</si>
  <si>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</si>
  <si>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</si>
  <si>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</si>
  <si>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</si>
  <si>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</si>
  <si>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</si>
  <si>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</si>
  <si>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</si>
  <si>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</si>
  <si>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</si>
  <si>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</si>
  <si>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2019 г.</t>
  </si>
  <si>
    <t>июня</t>
  </si>
  <si>
    <t>за   июнь  2019 г.</t>
  </si>
  <si>
    <t>ост.на 01.07</t>
  </si>
  <si>
    <t>спец.техника</t>
  </si>
  <si>
    <t>откачка воды из техподполья</t>
  </si>
  <si>
    <t>прочистка канализации</t>
  </si>
  <si>
    <t>смена ламп (1шт) п-д 1</t>
  </si>
  <si>
    <t>лампа</t>
  </si>
  <si>
    <t>1шт</t>
  </si>
  <si>
    <t>ремонт штукатурки п-д 2</t>
  </si>
  <si>
    <t>штукатурная смесь</t>
  </si>
  <si>
    <t>цемент</t>
  </si>
  <si>
    <t>25 кг</t>
  </si>
  <si>
    <t>вышка</t>
  </si>
  <si>
    <t>7 час.</t>
  </si>
  <si>
    <t>смена светильника (2шт) п-д3</t>
  </si>
  <si>
    <t>светильник</t>
  </si>
  <si>
    <t>2шт</t>
  </si>
  <si>
    <t>дюбель</t>
  </si>
  <si>
    <t>4шт</t>
  </si>
  <si>
    <t>саморез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</si>
</sst>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2" sqref="M52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6.8100000000000005</v>
      </c>
      <c r="M20" s="34">
        <f>SUM(M6:M19)</f>
        <v>1124.9080794000004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137</v>
      </c>
      <c r="L24" s="58">
        <f>0.025*7</f>
        <v>0.17500000000000002</v>
      </c>
      <c r="M24" s="33">
        <f>L24*126.87*1.302*1.15</f>
        <v>33.243428925</v>
      </c>
    </row>
    <row r="25" spans="1:13" ht="12.75">
      <c r="A25" t="s">
        <v>113</v>
      </c>
      <c r="J25" s="35">
        <v>2</v>
      </c>
      <c r="K25" s="36" t="s">
        <v>138</v>
      </c>
      <c r="L25" s="58">
        <f>0.15*32.2</f>
        <v>4.83</v>
      </c>
      <c r="M25" s="33">
        <f>L25*126.87*1.302*1.15</f>
        <v>917.51863833</v>
      </c>
    </row>
    <row r="26" spans="1:13" ht="12.75">
      <c r="A26" t="s">
        <v>114</v>
      </c>
      <c r="J26" s="35">
        <v>3</v>
      </c>
      <c r="K26" s="36" t="s">
        <v>139</v>
      </c>
      <c r="L26" s="58">
        <v>0.07</v>
      </c>
      <c r="M26" s="33">
        <f>L26*126.87*1.302*1.15</f>
        <v>13.297371570000001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142</v>
      </c>
      <c r="L27" s="58">
        <v>16.98</v>
      </c>
      <c r="M27" s="33">
        <f>L27*126.87*1.302*1.15</f>
        <v>3225.56241798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148</v>
      </c>
      <c r="L28" s="23">
        <f>0.02*89.1</f>
        <v>1.782</v>
      </c>
      <c r="M28" s="33">
        <f aca="true" t="shared" si="1" ref="M28:M39">L28*126.87*1.302*1.15</f>
        <v>338.51308768200005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53445.93</v>
      </c>
      <c r="J40" s="20"/>
      <c r="K40" s="30" t="s">
        <v>56</v>
      </c>
      <c r="L40" s="28">
        <f>SUM(L24:L39)</f>
        <v>23.837</v>
      </c>
      <c r="M40" s="34">
        <f>SUM(M24:M39)</f>
        <v>4528.134944487</v>
      </c>
    </row>
    <row r="41" spans="1:11" ht="12.75">
      <c r="A41" t="s">
        <v>7</v>
      </c>
      <c r="F41" s="5">
        <v>40369.02</v>
      </c>
      <c r="K41" s="1" t="s">
        <v>60</v>
      </c>
    </row>
    <row r="42" spans="2:13" ht="12.75">
      <c r="B42" t="s">
        <v>8</v>
      </c>
      <c r="F42" s="9">
        <f>F41/F40</f>
        <v>0.7553244933711509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5" t="s">
        <v>131</v>
      </c>
      <c r="B43" s="65"/>
      <c r="C43" s="65"/>
      <c r="D43" s="65"/>
      <c r="E43" s="61"/>
      <c r="F43" s="11">
        <f>400+250+400+(920.3*14.38)</f>
        <v>14283.914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54652.933999999994</v>
      </c>
      <c r="J44" s="20">
        <v>1</v>
      </c>
      <c r="K44" s="20" t="s">
        <v>136</v>
      </c>
      <c r="L44" s="25"/>
      <c r="M44" s="25">
        <v>9800</v>
      </c>
    </row>
    <row r="45" spans="10:13" ht="12.75">
      <c r="J45" s="20">
        <v>2</v>
      </c>
      <c r="K45" s="20" t="s">
        <v>140</v>
      </c>
      <c r="L45" s="25" t="s">
        <v>141</v>
      </c>
      <c r="M45" s="25">
        <f>11.6</f>
        <v>11.6</v>
      </c>
    </row>
    <row r="46" spans="2:13" ht="12.75">
      <c r="B46" s="1" t="s">
        <v>10</v>
      </c>
      <c r="C46" s="1"/>
      <c r="J46" s="20">
        <v>3</v>
      </c>
      <c r="K46" s="20" t="s">
        <v>143</v>
      </c>
      <c r="L46" s="25">
        <f>25*9</f>
        <v>225</v>
      </c>
      <c r="M46" s="25">
        <f>9*478.94</f>
        <v>4310.46</v>
      </c>
    </row>
    <row r="47" spans="10:13" ht="12.75">
      <c r="J47" s="20">
        <v>4</v>
      </c>
      <c r="K47" s="20" t="s">
        <v>144</v>
      </c>
      <c r="L47" s="25" t="s">
        <v>145</v>
      </c>
      <c r="M47" s="25">
        <f>25*6.25</f>
        <v>156.25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146</v>
      </c>
      <c r="L48" s="25" t="s">
        <v>147</v>
      </c>
      <c r="M48" s="25">
        <f>7*1400</f>
        <v>9800</v>
      </c>
    </row>
    <row r="49" spans="1:13" ht="12.75">
      <c r="A49" t="s">
        <v>12</v>
      </c>
      <c r="F49" s="11">
        <f>(6215+1031)*1.302</f>
        <v>9434.292</v>
      </c>
      <c r="J49" s="20">
        <v>6</v>
      </c>
      <c r="K49" s="20" t="s">
        <v>149</v>
      </c>
      <c r="L49" s="25" t="s">
        <v>150</v>
      </c>
      <c r="M49" s="25">
        <f>2*496.83</f>
        <v>993.66</v>
      </c>
    </row>
    <row r="50" spans="1:13" ht="12.75">
      <c r="A50" s="6" t="s">
        <v>15</v>
      </c>
      <c r="F50" s="11">
        <f>2000*1.202</f>
        <v>2404</v>
      </c>
      <c r="J50" s="20">
        <v>7</v>
      </c>
      <c r="K50" s="20" t="s">
        <v>151</v>
      </c>
      <c r="L50" s="25" t="s">
        <v>152</v>
      </c>
      <c r="M50" s="25">
        <f>4*0.62</f>
        <v>2.48</v>
      </c>
    </row>
    <row r="51" spans="1:13" ht="12.75">
      <c r="A51" s="6" t="s">
        <v>84</v>
      </c>
      <c r="E51" s="5"/>
      <c r="F51" s="11">
        <f>E51*E33</f>
        <v>0</v>
      </c>
      <c r="J51" s="20">
        <v>8</v>
      </c>
      <c r="K51" s="20" t="s">
        <v>153</v>
      </c>
      <c r="L51" s="25" t="s">
        <v>152</v>
      </c>
      <c r="M51" s="25">
        <f>4*0.79</f>
        <v>3.16</v>
      </c>
    </row>
    <row r="52" spans="1:13" ht="12.75">
      <c r="A52" s="4" t="s">
        <v>74</v>
      </c>
      <c r="F52" s="32">
        <f>F49+F50+F51</f>
        <v>11838.292</v>
      </c>
      <c r="J52" s="20">
        <v>9</v>
      </c>
      <c r="K52" s="62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2.22</v>
      </c>
      <c r="E54" s="13" t="s">
        <v>14</v>
      </c>
      <c r="F54" s="11">
        <f>E33*D54</f>
        <v>8116.320000000001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8736.02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239353</v>
      </c>
      <c r="D58">
        <v>229360</v>
      </c>
      <c r="E58">
        <v>3654.2</v>
      </c>
      <c r="F58" s="37">
        <f>C58/D58*E58</f>
        <v>3813.410065399372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1124.9080794000004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4528.134944487</v>
      </c>
      <c r="J60" s="20">
        <v>17</v>
      </c>
      <c r="K60" s="20"/>
      <c r="L60" s="25"/>
      <c r="M60" s="25"/>
    </row>
    <row r="61" spans="1:13" ht="12.75">
      <c r="A61" t="s">
        <v>70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M63</f>
        <v>25077.61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/>
      <c r="K63" s="20"/>
      <c r="L63" s="31" t="s">
        <v>63</v>
      </c>
      <c r="M63" s="28">
        <f>SUM(M44:M62)</f>
        <v>25077.61</v>
      </c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0.25</v>
      </c>
      <c r="E65" t="s">
        <v>14</v>
      </c>
      <c r="F65" s="11">
        <f>B65*D65</f>
        <v>914</v>
      </c>
    </row>
    <row r="66" spans="1:6" ht="12.75">
      <c r="A66" s="63" t="s">
        <v>76</v>
      </c>
      <c r="B66" s="63"/>
      <c r="C66" s="63"/>
      <c r="D66" s="64"/>
      <c r="E66" s="63"/>
      <c r="F66" s="64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35458.06308928637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0.19</v>
      </c>
      <c r="E70" t="s">
        <v>14</v>
      </c>
      <c r="F70" s="11">
        <f>B70*D70</f>
        <v>694.64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0.94</v>
      </c>
      <c r="E73" t="s">
        <v>14</v>
      </c>
      <c r="F73" s="11">
        <f>B73*D73</f>
        <v>3436.64</v>
      </c>
    </row>
    <row r="74" spans="1:6" ht="12.75">
      <c r="A74" s="4" t="s">
        <v>29</v>
      </c>
      <c r="F74" s="32">
        <f>F70+F73</f>
        <v>4131.28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1.97</v>
      </c>
      <c r="E77" t="s">
        <v>14</v>
      </c>
      <c r="F77" s="11">
        <f>B77*D77</f>
        <v>7202.32</v>
      </c>
    </row>
    <row r="78" spans="1:6" ht="12.75">
      <c r="A78" s="4" t="s">
        <v>31</v>
      </c>
      <c r="F78" s="32">
        <f>SUM(F77)</f>
        <v>7202.32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67365.97508928637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3907.226555178609</v>
      </c>
      <c r="I81" s="7"/>
    </row>
    <row r="82" spans="1:9" ht="12.75">
      <c r="A82" s="1"/>
      <c r="B82" s="38" t="s">
        <v>128</v>
      </c>
      <c r="C82" s="38"/>
      <c r="D82" s="1"/>
      <c r="E82" s="59"/>
      <c r="F82" s="60">
        <v>2460.85</v>
      </c>
      <c r="I82" s="7"/>
    </row>
    <row r="83" spans="1:9" ht="12.75">
      <c r="A83" s="1"/>
      <c r="B83" s="38" t="s">
        <v>129</v>
      </c>
      <c r="C83" s="38"/>
      <c r="D83" s="1"/>
      <c r="E83" s="59"/>
      <c r="F83" s="60">
        <v>292.19</v>
      </c>
      <c r="I83" s="7"/>
    </row>
    <row r="84" spans="1:9" ht="12.75">
      <c r="A84" s="1"/>
      <c r="B84" s="38" t="s">
        <v>130</v>
      </c>
      <c r="C84" s="38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74026.24164446499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43617</v>
      </c>
      <c r="C87" s="42">
        <v>2900</v>
      </c>
      <c r="D87" s="45">
        <f>F44</f>
        <v>54652.933999999994</v>
      </c>
      <c r="E87" s="45">
        <f>F85</f>
        <v>74026.24164446499</v>
      </c>
      <c r="F87" s="46">
        <f>C87+D87-E87</f>
        <v>-16473.307644464992</v>
      </c>
    </row>
    <row r="89" spans="1:6" ht="13.5" thickBot="1">
      <c r="A89" t="s">
        <v>86</v>
      </c>
      <c r="C89" s="56">
        <v>43617</v>
      </c>
      <c r="D89" s="8" t="s">
        <v>87</v>
      </c>
      <c r="E89" s="56">
        <v>43646</v>
      </c>
      <c r="F89" t="s">
        <v>88</v>
      </c>
    </row>
    <row r="90" spans="1:7" ht="13.5" thickBot="1">
      <c r="A90" t="s">
        <v>89</v>
      </c>
      <c r="F90" s="57">
        <f>E87</f>
        <v>74026.24164446499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2019-09-10T08:10:53Z</dcterms:modified>
  <cp:category/>
  <cp:version/>
  <cp:contentType/>
  <cp:contentStatus/>
</cp:coreProperties>
</file>