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<sst xmlns="http://schemas.openxmlformats.org/spreadsheetml/2006/main" count="190" uniqueCount="162">
  <si>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</si>
  <si>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</si>
  <si>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</si>
  <si>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</si>
  <si>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</si>
  <si>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</si>
  <si>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</si>
  <si>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</si>
  <si>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</si>
  <si>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</si>
  <si>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</si>
  <si>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</si>
  <si>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</si>
  <si>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</si>
  <si>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</si>
  <si>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</si>
  <si>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</si>
  <si>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</si>
  <si>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</si>
  <si>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</si>
  <si>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</si>
  <si>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</si>
  <si>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</si>
  <si>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</si>
  <si>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</si>
  <si>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</si>
  <si>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</si>
  <si>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</si>
  <si>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</si>
  <si>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</si>
  <si>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</si>
  <si>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</si>
  <si>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</si>
  <si>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</si>
  <si>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</si>
  <si>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</si>
  <si>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</si>
  <si>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</si>
  <si>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</si>
  <si>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</si>
  <si>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</si>
  <si>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</si>
  <si>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</si>
  <si>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</si>
  <si>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</si>
  <si>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</si>
  <si>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</si>
  <si>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</si>
  <si>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</si>
  <si>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</si>
  <si>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</si>
  <si>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</si>
  <si>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</si>
  <si>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</si>
  <si>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</si>
  <si>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</si>
  <si>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</si>
  <si>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</si>
  <si>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</si>
  <si>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</si>
  <si>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</si>
  <si>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</si>
  <si>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</si>
  <si>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</si>
  <si>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</si>
  <si>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</si>
  <si>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</si>
  <si>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</si>
  <si>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</si>
  <si>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</si>
  <si>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</si>
  <si>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</si>
  <si>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</si>
  <si>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</si>
  <si>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</si>
  <si>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</si>
  <si>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</si>
  <si>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</si>
  <si>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</si>
  <si>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</si>
  <si>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</si>
  <si>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</si>
  <si>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</si>
  <si>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</si>
  <si>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</si>
  <si>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</si>
  <si>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</si>
  <si>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</si>
  <si>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</si>
  <si>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</si>
  <si>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</si>
  <si>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</si>
  <si>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</si>
  <si>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</si>
  <si>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</si>
  <si>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</si>
  <si>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</si>
  <si>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</si>
  <si>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</si>
  <si>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</si>
  <si>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</si>
  <si>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</si>
  <si>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</si>
  <si>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</si>
  <si>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</si>
  <si>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</si>
  <si>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</si>
  <si>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</si>
  <si>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</si>
  <si>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</si>
  <si>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</si>
  <si>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</si>
  <si>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</si>
  <si>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</si>
  <si>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</si>
  <si>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</si>
  <si>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</si>
  <si>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</si>
  <si>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</si>
  <si>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</si>
  <si>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</si>
  <si>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</si>
  <si>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</si>
  <si>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</si>
  <si>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</si>
  <si>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</si>
  <si>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</si>
  <si>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</si>
  <si>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</si>
  <si>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</si>
  <si>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</si>
  <si>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</si>
  <si>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июля</t>
  </si>
  <si>
    <t>за   июль  2019 г.</t>
  </si>
  <si>
    <t>ост.на 01.08</t>
  </si>
  <si>
    <t>смена труб д 25 п.пр. (16мп) кв.16</t>
  </si>
  <si>
    <t>смена труб д 20 п.пр. (4мп) кв.16</t>
  </si>
  <si>
    <t>труба 25 п.пр.</t>
  </si>
  <si>
    <t>16мп</t>
  </si>
  <si>
    <t>труба 22 п.пр.</t>
  </si>
  <si>
    <t>4мп</t>
  </si>
  <si>
    <t>вентиль д 20</t>
  </si>
  <si>
    <t>2шт</t>
  </si>
  <si>
    <t>10шт</t>
  </si>
  <si>
    <t>американка 25</t>
  </si>
  <si>
    <t>американка 20</t>
  </si>
  <si>
    <t>1шт</t>
  </si>
  <si>
    <t>тройник 20</t>
  </si>
  <si>
    <t>тройник 25х20</t>
  </si>
  <si>
    <t>тройник 25х25</t>
  </si>
  <si>
    <t>4шт</t>
  </si>
  <si>
    <t>муфта 25</t>
  </si>
  <si>
    <t>уголок 25</t>
  </si>
  <si>
    <t>20шт</t>
  </si>
  <si>
    <t>уголок 26</t>
  </si>
  <si>
    <t>гебо</t>
  </si>
  <si>
    <t>смена вентиля д 20 п.пр. (6шт) кв.16</t>
  </si>
  <si>
    <t>ремонт цоколя п-д1</t>
  </si>
  <si>
    <t>цемент</t>
  </si>
  <si>
    <t>60кг</t>
  </si>
  <si>
    <t>штук.смесь</t>
  </si>
  <si>
    <t>50кг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</si>
</sst>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8">
      <selection activeCell="M54" sqref="M54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2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3.95</v>
      </c>
      <c r="M6" s="49">
        <f>L6*126.87*1.302</f>
        <v>652.479723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9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151.96996080000002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8</v>
      </c>
      <c r="M17" s="49">
        <f t="shared" si="0"/>
        <v>1321.47792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237.86602560000003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14.81</v>
      </c>
      <c r="M20" s="34">
        <f>SUM(M6:M19)</f>
        <v>2446.3859993999995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9">
        <f>0.16*184.3</f>
        <v>29.488000000000003</v>
      </c>
      <c r="M24" s="33">
        <f>L24*126.87*1.302*1.15</f>
        <v>5601.612755088001</v>
      </c>
    </row>
    <row r="25" spans="1:13" ht="12.75">
      <c r="A25" t="s">
        <v>106</v>
      </c>
      <c r="J25" s="20">
        <v>2</v>
      </c>
      <c r="K25" s="20" t="s">
        <v>136</v>
      </c>
      <c r="L25" s="49">
        <f>0.04*224.9</f>
        <v>8.996</v>
      </c>
      <c r="M25" s="33">
        <f>L25*126.87*1.302*1.15</f>
        <v>1708.9022091960003</v>
      </c>
    </row>
    <row r="26" spans="1:13" ht="12.75">
      <c r="A26" t="s">
        <v>107</v>
      </c>
      <c r="J26" s="20">
        <v>3</v>
      </c>
      <c r="K26" s="20" t="s">
        <v>156</v>
      </c>
      <c r="L26" s="25">
        <f>0.06*81</f>
        <v>4.859999999999999</v>
      </c>
      <c r="M26" s="33">
        <f>L26*126.87*1.302*1.15</f>
        <v>923.2175118599998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 t="s">
        <v>157</v>
      </c>
      <c r="L27" s="52">
        <f>0.1*81</f>
        <v>8.1</v>
      </c>
      <c r="M27" s="33">
        <f>L27*126.87*1.302*1.15</f>
        <v>1538.6958530999998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aca="true" t="shared" si="1" ref="M28:M35">L28*126.87*1.302*1.15</f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51.444</v>
      </c>
      <c r="M36" s="34">
        <f>SUM(M24:M35)</f>
        <v>9772.428329244001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49004.74</v>
      </c>
      <c r="J40" s="20">
        <v>1</v>
      </c>
      <c r="K40" s="20" t="s">
        <v>137</v>
      </c>
      <c r="L40" s="25" t="s">
        <v>138</v>
      </c>
      <c r="M40" s="25">
        <f>16*98.96</f>
        <v>1583.36</v>
      </c>
    </row>
    <row r="41" spans="1:13" ht="12.75">
      <c r="A41" t="s">
        <v>7</v>
      </c>
      <c r="F41" s="11">
        <v>44448.25</v>
      </c>
      <c r="J41" s="20">
        <v>2</v>
      </c>
      <c r="K41" s="20" t="s">
        <v>139</v>
      </c>
      <c r="L41" s="25" t="s">
        <v>140</v>
      </c>
      <c r="M41" s="25">
        <f>4*72.81</f>
        <v>291.24</v>
      </c>
    </row>
    <row r="42" spans="2:13" ht="12.75">
      <c r="B42" t="s">
        <v>8</v>
      </c>
      <c r="F42" s="9">
        <f>F41/F40</f>
        <v>0.9070194026128902</v>
      </c>
      <c r="J42" s="20">
        <v>3</v>
      </c>
      <c r="K42" s="20" t="s">
        <v>141</v>
      </c>
      <c r="L42" s="25" t="s">
        <v>142</v>
      </c>
      <c r="M42" s="25">
        <f>2*371</f>
        <v>742</v>
      </c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 t="s">
        <v>144</v>
      </c>
      <c r="L43" s="25" t="s">
        <v>143</v>
      </c>
      <c r="M43" s="25">
        <f>10*141</f>
        <v>1410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45498.25</v>
      </c>
      <c r="J44" s="20">
        <v>5</v>
      </c>
      <c r="K44" s="20" t="s">
        <v>145</v>
      </c>
      <c r="L44" s="25" t="s">
        <v>146</v>
      </c>
      <c r="M44" s="25">
        <v>113</v>
      </c>
    </row>
    <row r="45" spans="10:13" ht="12.75">
      <c r="J45" s="20">
        <v>6</v>
      </c>
      <c r="K45" s="20" t="s">
        <v>148</v>
      </c>
      <c r="L45" s="25" t="s">
        <v>146</v>
      </c>
      <c r="M45" s="25">
        <v>13</v>
      </c>
    </row>
    <row r="46" spans="2:13" ht="12.75">
      <c r="B46" s="1" t="s">
        <v>10</v>
      </c>
      <c r="C46" s="1"/>
      <c r="J46" s="20">
        <v>7</v>
      </c>
      <c r="K46" s="20" t="s">
        <v>147</v>
      </c>
      <c r="L46" s="25" t="s">
        <v>142</v>
      </c>
      <c r="M46" s="25">
        <f>2*6</f>
        <v>12</v>
      </c>
    </row>
    <row r="47" spans="10:13" ht="12.75">
      <c r="J47" s="20">
        <v>8</v>
      </c>
      <c r="K47" s="20" t="s">
        <v>149</v>
      </c>
      <c r="L47" s="25" t="s">
        <v>150</v>
      </c>
      <c r="M47" s="49">
        <f>4*14.88</f>
        <v>59.52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151</v>
      </c>
      <c r="L48" s="25" t="s">
        <v>142</v>
      </c>
      <c r="M48" s="25">
        <f>2*72</f>
        <v>144</v>
      </c>
    </row>
    <row r="49" spans="1:13" ht="12.75">
      <c r="A49" t="s">
        <v>12</v>
      </c>
      <c r="F49" s="11">
        <f>(3955+445)*1.302</f>
        <v>5728.8</v>
      </c>
      <c r="J49" s="20">
        <v>10</v>
      </c>
      <c r="K49" s="20" t="s">
        <v>152</v>
      </c>
      <c r="L49" s="25" t="s">
        <v>153</v>
      </c>
      <c r="M49" s="25">
        <f>20*8</f>
        <v>160</v>
      </c>
    </row>
    <row r="50" spans="1:13" ht="12.75">
      <c r="A50" s="6" t="s">
        <v>15</v>
      </c>
      <c r="F50" s="5">
        <f>(1600)*1.202</f>
        <v>1923.1999999999998</v>
      </c>
      <c r="J50" s="20">
        <v>11</v>
      </c>
      <c r="K50" s="20" t="s">
        <v>154</v>
      </c>
      <c r="L50" s="25" t="s">
        <v>143</v>
      </c>
      <c r="M50" s="25">
        <f>10*11.31</f>
        <v>113.10000000000001</v>
      </c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 t="s">
        <v>155</v>
      </c>
      <c r="L51" s="25" t="s">
        <v>150</v>
      </c>
      <c r="M51" s="25">
        <f>4*345</f>
        <v>1380</v>
      </c>
    </row>
    <row r="52" spans="1:13" ht="12.75">
      <c r="A52" s="4" t="s">
        <v>33</v>
      </c>
      <c r="B52" s="1"/>
      <c r="F52" s="32">
        <f>F49+F50+F51</f>
        <v>7652</v>
      </c>
      <c r="J52" s="20">
        <v>13</v>
      </c>
      <c r="K52" s="20" t="s">
        <v>158</v>
      </c>
      <c r="L52" s="25" t="s">
        <v>159</v>
      </c>
      <c r="M52" s="25">
        <f>60*6.58</f>
        <v>394.8</v>
      </c>
    </row>
    <row r="53" spans="1:13" ht="12.75">
      <c r="A53" s="4" t="s">
        <v>16</v>
      </c>
      <c r="J53" s="20">
        <v>14</v>
      </c>
      <c r="K53" s="20" t="s">
        <v>160</v>
      </c>
      <c r="L53" s="25" t="s">
        <v>161</v>
      </c>
      <c r="M53" s="25">
        <f>50*16.6</f>
        <v>830.0000000000001</v>
      </c>
    </row>
    <row r="54" spans="1:13" ht="12.75">
      <c r="A54" t="s">
        <v>74</v>
      </c>
      <c r="D54" s="5">
        <v>2.22</v>
      </c>
      <c r="E54" t="s">
        <v>14</v>
      </c>
      <c r="F54" s="11">
        <f>E33*D54</f>
        <v>7343.316000000001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7343.316000000001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241830</v>
      </c>
      <c r="D58">
        <v>229360</v>
      </c>
      <c r="E58">
        <v>3307.8</v>
      </c>
      <c r="F58" s="35">
        <f>C58/D58*E58</f>
        <v>3487.6407132891527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2446.3859993999995</v>
      </c>
      <c r="J59" s="20"/>
      <c r="K59" s="20"/>
      <c r="L59" s="31" t="s">
        <v>64</v>
      </c>
      <c r="M59" s="34">
        <f>SUM(M40:M58)</f>
        <v>7246.020000000001</v>
      </c>
    </row>
    <row r="60" spans="1:6" ht="12.75">
      <c r="A60" t="s">
        <v>21</v>
      </c>
      <c r="F60" s="11">
        <v>0</v>
      </c>
    </row>
    <row r="61" spans="1:6" ht="12.75">
      <c r="A61" t="s">
        <v>72</v>
      </c>
      <c r="F61" s="5">
        <f>0*600*1.305</f>
        <v>0</v>
      </c>
    </row>
    <row r="62" spans="1:6" ht="12.75">
      <c r="A62" t="s">
        <v>22</v>
      </c>
      <c r="F62" s="11">
        <f>M59</f>
        <v>7246.020000000001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0.32</v>
      </c>
      <c r="E65" t="s">
        <v>14</v>
      </c>
      <c r="F65" s="11">
        <f>B65*D65</f>
        <v>1058.496</v>
      </c>
    </row>
    <row r="66" spans="1:6" ht="12.75">
      <c r="A66" s="53" t="s">
        <v>75</v>
      </c>
      <c r="B66" s="53"/>
      <c r="C66" s="53"/>
      <c r="D66" s="59"/>
      <c r="E66" s="53"/>
      <c r="F66" s="59">
        <v>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14238.542712689152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0.19</v>
      </c>
      <c r="E70" s="7" t="s">
        <v>14</v>
      </c>
      <c r="F70" s="11">
        <f>B70*D70</f>
        <v>628.4820000000001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1.08</v>
      </c>
      <c r="E73" t="s">
        <v>14</v>
      </c>
      <c r="F73" s="11">
        <f>B73*D73</f>
        <v>3572.4240000000004</v>
      </c>
    </row>
    <row r="74" spans="1:6" ht="12.75">
      <c r="A74" s="4" t="s">
        <v>29</v>
      </c>
      <c r="F74" s="32">
        <f>F70+F73</f>
        <v>4200.906000000001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2.8</v>
      </c>
      <c r="E77" t="s">
        <v>14</v>
      </c>
      <c r="F77" s="11">
        <f>B77*D77</f>
        <v>9261.84</v>
      </c>
    </row>
    <row r="78" spans="1:6" ht="12.75">
      <c r="A78" s="4" t="s">
        <v>31</v>
      </c>
      <c r="F78" s="32">
        <f>SUM(F77)</f>
        <v>9261.84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42696.60471268915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2476.4030733359705</v>
      </c>
      <c r="I81" s="7"/>
    </row>
    <row r="82" spans="1:9" ht="12.75">
      <c r="A82" s="1"/>
      <c r="B82" s="36" t="s">
        <v>128</v>
      </c>
      <c r="C82" s="48"/>
      <c r="D82" s="1"/>
      <c r="E82" s="57"/>
      <c r="F82" s="58">
        <v>9250.6</v>
      </c>
      <c r="I82" s="7"/>
    </row>
    <row r="83" spans="1:9" ht="12.75">
      <c r="A83" s="1"/>
      <c r="B83" s="36" t="s">
        <v>129</v>
      </c>
      <c r="C83" s="48"/>
      <c r="D83" s="1"/>
      <c r="E83" s="57"/>
      <c r="F83" s="58">
        <v>330.57</v>
      </c>
      <c r="I83" s="7"/>
    </row>
    <row r="84" spans="1:9" ht="12.75">
      <c r="A84" s="1"/>
      <c r="B84" s="36" t="s">
        <v>130</v>
      </c>
      <c r="C84" s="48"/>
      <c r="D84" s="1"/>
      <c r="E84" s="57"/>
      <c r="F84" s="58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54754.17778602512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43647</v>
      </c>
      <c r="C87" s="40">
        <v>228184</v>
      </c>
      <c r="D87" s="44">
        <f>F44</f>
        <v>45498.25</v>
      </c>
      <c r="E87" s="44">
        <f>F85</f>
        <v>54754.17778602512</v>
      </c>
      <c r="F87" s="42">
        <f>C87+D87-E87</f>
        <v>218928.0722139749</v>
      </c>
    </row>
    <row r="89" spans="1:6" ht="13.5" thickBot="1">
      <c r="A89" t="s">
        <v>111</v>
      </c>
      <c r="C89" s="55">
        <v>43647</v>
      </c>
      <c r="D89" s="8" t="s">
        <v>112</v>
      </c>
      <c r="E89" s="55">
        <v>43677</v>
      </c>
      <c r="F89" t="s">
        <v>113</v>
      </c>
    </row>
    <row r="90" spans="1:7" ht="13.5" thickBot="1">
      <c r="A90" t="s">
        <v>114</v>
      </c>
      <c r="F90" s="56">
        <f>E87</f>
        <v>54754.17778602512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2017-08-21T12:42:48Z</cp:lastPrinted>
  <dcterms:created xsi:type="dcterms:W3CDTF">2008-08-18T07:30:19Z</dcterms:created>
  <dcterms:modified xsi:type="dcterms:W3CDTF">2019-09-27T07:55:52Z</dcterms:modified>
  <cp:category/>
  <cp:version/>
  <cp:contentType/>
  <cp:contentStatus/>
</cp:coreProperties>
</file>