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<sst xmlns="http://schemas.openxmlformats.org/spreadsheetml/2006/main" count="179" uniqueCount="150">
  <si>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</si>
  <si>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</si>
  <si>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</si>
  <si>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</si>
  <si>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</si>
  <si>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</si>
  <si>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</si>
  <si>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</si>
  <si>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</si>
  <si>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</si>
  <si>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</si>
  <si>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</si>
  <si>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</si>
  <si>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</si>
  <si>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</si>
  <si>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</si>
  <si>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</si>
  <si>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</si>
  <si>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</si>
  <si>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</si>
  <si>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</si>
  <si>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</si>
  <si>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</si>
  <si>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</si>
  <si>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</si>
  <si>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</si>
  <si>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</si>
  <si>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</si>
  <si>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</si>
  <si>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</si>
  <si>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</si>
  <si>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</si>
  <si>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</si>
  <si>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</si>
  <si>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</si>
  <si>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</si>
  <si>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</si>
  <si>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</si>
  <si>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</si>
  <si>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</si>
  <si>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</si>
  <si>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</si>
  <si>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</si>
  <si>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</si>
  <si>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</si>
  <si>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</si>
  <si>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</si>
  <si>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</si>
  <si>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</si>
  <si>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</si>
  <si>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</si>
  <si>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</si>
  <si>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</si>
  <si>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</si>
  <si>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</si>
  <si>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</si>
  <si>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</si>
  <si>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</si>
  <si>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</si>
  <si>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</si>
  <si>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</si>
  <si>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</si>
  <si>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</si>
  <si>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</si>
  <si>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</si>
  <si>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</si>
  <si>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</si>
  <si>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</si>
  <si>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</si>
  <si>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</si>
  <si>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</si>
  <si>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</si>
  <si>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</si>
  <si>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</si>
  <si>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</si>
  <si>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</si>
  <si>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</si>
  <si>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</si>
  <si>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</si>
  <si>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</si>
  <si>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</si>
  <si>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</si>
  <si>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</si>
  <si>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</si>
  <si>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</si>
  <si>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</si>
  <si>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</si>
  <si>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</si>
  <si>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</si>
  <si>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</si>
  <si>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</si>
  <si>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</si>
  <si>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</si>
  <si>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</si>
  <si>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</si>
  <si>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</si>
  <si>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</si>
  <si>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</si>
  <si>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</si>
  <si>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</si>
  <si>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</si>
  <si>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</si>
  <si>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</si>
  <si>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</si>
  <si>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</si>
  <si>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</si>
  <si>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</si>
  <si>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</si>
  <si>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</si>
  <si>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</si>
  <si>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</si>
  <si>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</si>
  <si>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</si>
  <si>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</si>
  <si>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</si>
  <si>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</si>
  <si>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</si>
  <si>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</si>
  <si>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</si>
  <si>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</si>
  <si>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</si>
  <si>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</si>
  <si>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</si>
  <si>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</si>
  <si>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</si>
  <si>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</si>
  <si>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</si>
  <si>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</si>
  <si>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</si>
  <si>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</si>
  <si>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</si>
  <si>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</si>
  <si>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</si>
  <si>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</si>
  <si>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</si>
  <si>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светильника (2шт) п-д2</t>
  </si>
  <si>
    <t>светильник</t>
  </si>
  <si>
    <t>2шт</t>
  </si>
  <si>
    <t>дюпель</t>
  </si>
  <si>
    <t>саморез</t>
  </si>
  <si>
    <t>смена патрона (1шт)</t>
  </si>
  <si>
    <t>патрон</t>
  </si>
  <si>
    <t>1шт</t>
  </si>
  <si>
    <t>смена ламп (11шт) п-д4,5</t>
  </si>
  <si>
    <t>лампа</t>
  </si>
  <si>
    <t>11шт</t>
  </si>
  <si>
    <t>смена патрона (1шт) п-д2</t>
  </si>
  <si>
    <t>смена пакетника</t>
  </si>
  <si>
    <t>пакетник</t>
  </si>
  <si>
    <t>динрейка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</si>
</sst>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545.109642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1399.1147478000003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17.82</v>
      </c>
      <c r="M20" s="32">
        <f>SUM(M6:M19)</f>
        <v>2943.5920668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0.02*89.1</f>
        <v>1.782</v>
      </c>
      <c r="M24" s="31">
        <f>L24*126.87*1.302*1.15</f>
        <v>338.51308768200005</v>
      </c>
    </row>
    <row r="25" spans="1:13" ht="12.75">
      <c r="A25" t="s">
        <v>106</v>
      </c>
      <c r="J25" s="20">
        <v>2</v>
      </c>
      <c r="K25" s="20" t="s">
        <v>140</v>
      </c>
      <c r="L25" s="46">
        <v>0.39</v>
      </c>
      <c r="M25" s="31">
        <f aca="true" t="shared" si="1" ref="M25:M37">L25*126.87*1.302*1.15</f>
        <v>74.08535589</v>
      </c>
    </row>
    <row r="26" spans="1:13" ht="12.75">
      <c r="A26" t="s">
        <v>107</v>
      </c>
      <c r="J26" s="20">
        <v>3</v>
      </c>
      <c r="K26" s="20" t="s">
        <v>143</v>
      </c>
      <c r="L26" s="46">
        <f>0.11*7.1</f>
        <v>0.7809999999999999</v>
      </c>
      <c r="M26" s="31">
        <f t="shared" si="1"/>
        <v>148.360674231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146</v>
      </c>
      <c r="L27" s="46">
        <v>0.39</v>
      </c>
      <c r="M27" s="31">
        <f t="shared" si="1"/>
        <v>74.08535589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46">
        <v>1.12</v>
      </c>
      <c r="M28" s="31">
        <f t="shared" si="1"/>
        <v>212.75794512000002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4.463000000000001</v>
      </c>
      <c r="M38" s="32">
        <f>SUM(M24:M37)</f>
        <v>847.802418813</v>
      </c>
    </row>
    <row r="39" ht="12.75">
      <c r="K39" s="1" t="s">
        <v>62</v>
      </c>
    </row>
    <row r="40" spans="1:13" ht="12.75">
      <c r="A40" s="2" t="s">
        <v>6</v>
      </c>
      <c r="F40" s="11">
        <f>49700.25-334.31-7409.52</f>
        <v>41956.42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46717.62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1.113479653411802</v>
      </c>
      <c r="J42" s="20">
        <v>1</v>
      </c>
      <c r="K42" s="20" t="s">
        <v>136</v>
      </c>
      <c r="L42" s="25" t="s">
        <v>137</v>
      </c>
      <c r="M42" s="25">
        <f>2*281.53</f>
        <v>563.06</v>
      </c>
    </row>
    <row r="43" spans="1:13" ht="12.75">
      <c r="A43" t="s">
        <v>126</v>
      </c>
      <c r="E43" s="58"/>
      <c r="F43" s="11">
        <f>250+400+250+(27.3*15.17)</f>
        <v>1314.141</v>
      </c>
      <c r="J43" s="20">
        <v>2</v>
      </c>
      <c r="K43" s="20" t="s">
        <v>138</v>
      </c>
      <c r="L43" s="25" t="s">
        <v>137</v>
      </c>
      <c r="M43" s="25">
        <f>2*2.71</f>
        <v>5.42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48031.761000000006</v>
      </c>
      <c r="J44" s="20">
        <v>3</v>
      </c>
      <c r="K44" s="20" t="s">
        <v>139</v>
      </c>
      <c r="L44" s="23" t="s">
        <v>137</v>
      </c>
      <c r="M44" s="23">
        <f>2*0.78</f>
        <v>1.56</v>
      </c>
    </row>
    <row r="45" spans="10:13" ht="12.75">
      <c r="J45" s="20">
        <v>4</v>
      </c>
      <c r="K45" s="20" t="s">
        <v>141</v>
      </c>
      <c r="L45" s="23" t="s">
        <v>142</v>
      </c>
      <c r="M45" s="23">
        <v>33.48</v>
      </c>
    </row>
    <row r="46" spans="2:13" ht="12.75">
      <c r="B46" s="1" t="s">
        <v>10</v>
      </c>
      <c r="C46" s="1"/>
      <c r="J46" s="20">
        <v>5</v>
      </c>
      <c r="K46" s="20" t="s">
        <v>144</v>
      </c>
      <c r="L46" s="23" t="s">
        <v>145</v>
      </c>
      <c r="M46" s="23">
        <f>11*13.86</f>
        <v>152.45999999999998</v>
      </c>
    </row>
    <row r="47" spans="10:13" ht="12.75">
      <c r="J47" s="20">
        <v>6</v>
      </c>
      <c r="K47" s="20" t="s">
        <v>141</v>
      </c>
      <c r="L47" s="23" t="s">
        <v>142</v>
      </c>
      <c r="M47" s="23">
        <v>33.48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148</v>
      </c>
      <c r="L48" s="23" t="s">
        <v>142</v>
      </c>
      <c r="M48" s="23">
        <v>92.2</v>
      </c>
    </row>
    <row r="49" spans="1:13" ht="12.75">
      <c r="A49" t="s">
        <v>12</v>
      </c>
      <c r="E49" s="5"/>
      <c r="F49" s="5">
        <f>(5085+765)*1.302</f>
        <v>7616.7</v>
      </c>
      <c r="J49" s="20">
        <v>8</v>
      </c>
      <c r="K49" s="20" t="s">
        <v>149</v>
      </c>
      <c r="L49" s="23" t="s">
        <v>142</v>
      </c>
      <c r="M49" s="23">
        <v>61.1</v>
      </c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9539.9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6376.839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6376.839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183454</v>
      </c>
      <c r="D58">
        <v>229360</v>
      </c>
      <c r="E58">
        <v>3141.3</v>
      </c>
      <c r="F58" s="36">
        <f>C58/D58*E58</f>
        <v>2512.574338158354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2943.5920668</v>
      </c>
      <c r="J59" s="20"/>
      <c r="K59" s="20"/>
      <c r="L59" s="34" t="s">
        <v>65</v>
      </c>
      <c r="M59" s="35">
        <f>SUM(M42:M58)</f>
        <v>942.7599999999999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M59</f>
        <v>942.7599999999999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9"/>
      <c r="B65" s="59">
        <v>3141.3</v>
      </c>
      <c r="C65" s="59" t="s">
        <v>13</v>
      </c>
      <c r="D65" s="60">
        <v>0.1</v>
      </c>
      <c r="E65" s="59" t="s">
        <v>14</v>
      </c>
      <c r="F65" s="60">
        <f>B65*D65</f>
        <v>314.13000000000005</v>
      </c>
    </row>
    <row r="66" spans="1:6" ht="12.75">
      <c r="A66" s="59" t="s">
        <v>78</v>
      </c>
      <c r="B66" s="59"/>
      <c r="C66" s="59"/>
      <c r="D66" s="60"/>
      <c r="E66" s="59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6713.0564049583545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0.18</v>
      </c>
      <c r="E70" t="s">
        <v>14</v>
      </c>
      <c r="F70" s="11">
        <f>B70*D70</f>
        <v>565.434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</v>
      </c>
      <c r="E73" t="s">
        <v>14</v>
      </c>
      <c r="F73" s="11">
        <f>B73*D73</f>
        <v>2827.17</v>
      </c>
    </row>
    <row r="74" spans="1:6" ht="12.75">
      <c r="A74" s="4" t="s">
        <v>29</v>
      </c>
      <c r="F74" s="33">
        <f>F70+F73</f>
        <v>3392.6040000000003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1.84</v>
      </c>
      <c r="E77" t="s">
        <v>14</v>
      </c>
      <c r="F77" s="5">
        <f>B77*D77</f>
        <v>5779.992</v>
      </c>
    </row>
    <row r="78" spans="1:6" ht="12.75">
      <c r="A78" s="4" t="s">
        <v>32</v>
      </c>
      <c r="F78" s="33">
        <f>SUM(F77)</f>
        <v>5779.992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31802.391404958355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1844.5387014875844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1629.38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288.82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1602.22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37167.350106445934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43466</v>
      </c>
      <c r="C87" s="41">
        <v>9792</v>
      </c>
      <c r="D87" s="44">
        <f>F44</f>
        <v>48031.761000000006</v>
      </c>
      <c r="E87" s="44">
        <f>F85</f>
        <v>37167.350106445934</v>
      </c>
      <c r="F87" s="45">
        <f>C87+D87-E87</f>
        <v>20656.41089355407</v>
      </c>
    </row>
    <row r="89" spans="1:6" ht="13.5" thickBot="1">
      <c r="A89" t="s">
        <v>111</v>
      </c>
      <c r="C89" s="54">
        <v>43466</v>
      </c>
      <c r="D89" s="8" t="s">
        <v>112</v>
      </c>
      <c r="E89" s="54">
        <v>43496</v>
      </c>
      <c r="F89" t="s">
        <v>113</v>
      </c>
    </row>
    <row r="90" spans="1:7" ht="13.5" thickBot="1">
      <c r="A90" t="s">
        <v>114</v>
      </c>
      <c r="F90" s="55">
        <f>E87</f>
        <v>37167.350106445934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2019-04-12T07:02:34Z</dcterms:modified>
  <cp:category/>
  <cp:version/>
  <cp:contentType/>
  <cp:contentStatus/>
</cp:coreProperties>
</file>