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<sst xmlns="http://schemas.openxmlformats.org/spreadsheetml/2006/main" count="168" uniqueCount="143">
  <si>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</si>
  <si>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</si>
  <si>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</si>
  <si>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</si>
  <si>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</si>
  <si>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</si>
  <si>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</si>
  <si>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</si>
  <si>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</si>
  <si>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</si>
  <si>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</si>
  <si>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</si>
  <si>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</si>
  <si>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</si>
  <si>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</si>
  <si>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</si>
  <si>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</si>
  <si>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</si>
  <si>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</si>
  <si>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</si>
  <si>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</si>
  <si>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</si>
  <si>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</si>
  <si>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</si>
  <si>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</si>
  <si>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</si>
  <si>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</si>
  <si>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</si>
  <si>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</si>
  <si>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</si>
  <si>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</si>
  <si>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</si>
  <si>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</si>
  <si>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</si>
  <si>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</si>
  <si>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</si>
  <si>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</si>
  <si>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</si>
  <si>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</si>
  <si>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</si>
  <si>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</si>
  <si>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</si>
  <si>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</si>
  <si>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</si>
  <si>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</si>
  <si>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</si>
  <si>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</si>
  <si>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</si>
  <si>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</si>
  <si>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</si>
  <si>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</si>
  <si>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</si>
  <si>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</si>
  <si>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</si>
  <si>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</si>
  <si>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</si>
  <si>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</si>
  <si>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</si>
  <si>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</si>
  <si>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</si>
  <si>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</si>
  <si>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</si>
  <si>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</si>
  <si>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ВСЕГО:</t>
  </si>
  <si>
    <t xml:space="preserve">   Учет затрат по текущему ремонту по ул. Белякова д.10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</si>
  <si>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</si>
  <si>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</si>
  <si>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</si>
  <si>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</si>
  <si>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</si>
  <si>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</si>
  <si>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</si>
  <si>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</si>
  <si>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</si>
  <si>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</si>
  <si>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</si>
  <si>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</si>
  <si>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 xml:space="preserve">Горгаз </t>
    </r>
    <r>
      <rPr>
        <i/>
        <sz val="10"/>
        <rFont val="Arial Cyr"/>
        <family val="0"/>
      </rPr>
      <t xml:space="preserve">(техобслуживание и ремонт </t>
    </r>
    <r>
      <rPr>
        <sz val="10"/>
        <rFont val="Arial Cyr"/>
        <family val="0"/>
      </rPr>
      <t>)</t>
    </r>
  </si>
  <si>
    <t>2) Дератизация</t>
  </si>
  <si>
    <t xml:space="preserve">    Вывоз кр.габ. мусора  (по договору)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</si>
  <si>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</si>
  <si>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</si>
  <si>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</si>
  <si>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</si>
  <si>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</si>
  <si>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</si>
  <si>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</si>
  <si>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</si>
  <si>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</si>
  <si>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</si>
  <si>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</si>
  <si>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</si>
  <si>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</si>
  <si>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</si>
  <si>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</si>
  <si>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</si>
  <si>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</si>
  <si>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</si>
  <si>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</si>
  <si>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</si>
  <si>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</si>
  <si>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</si>
  <si>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</si>
  <si>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</si>
  <si>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</si>
  <si>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</si>
  <si>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</si>
  <si>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</si>
  <si>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</si>
  <si>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</si>
  <si>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</si>
  <si>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</si>
  <si>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</si>
  <si>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</si>
  <si>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</si>
  <si>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</si>
  <si>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</si>
  <si>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</si>
  <si>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</si>
  <si>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</si>
  <si>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</si>
  <si>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</si>
  <si>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</si>
  <si>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</si>
  <si>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</si>
  <si>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(Спарк,интер-телеком,комстар,ростелеком)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</si>
  <si>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</si>
  <si>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</si>
  <si>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</si>
  <si>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</si>
  <si>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</si>
  <si>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ноября</t>
  </si>
  <si>
    <t>за   ноябрь  2019 г.</t>
  </si>
  <si>
    <t>ост.на 01.12</t>
  </si>
  <si>
    <t>смена труб д 25 п.пр. (2мп) кв.30</t>
  </si>
  <si>
    <t>труба д 25 п.пр.</t>
  </si>
  <si>
    <t>2мп</t>
  </si>
  <si>
    <t>крестовина 25</t>
  </si>
  <si>
    <t>2шт</t>
  </si>
  <si>
    <t>4шт</t>
  </si>
  <si>
    <t>круг отр.</t>
  </si>
  <si>
    <t>муфта 25</t>
  </si>
  <si>
    <t xml:space="preserve">уголок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</si>
</sst>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78" sqref="D78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1.5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64</v>
      </c>
    </row>
    <row r="2" spans="3:11" ht="12.75">
      <c r="C2" s="1" t="s">
        <v>93</v>
      </c>
      <c r="D2" s="8">
        <v>11</v>
      </c>
      <c r="K2" s="5" t="s">
        <v>132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131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75</v>
      </c>
      <c r="L6" s="25">
        <v>0</v>
      </c>
      <c r="M6" s="48">
        <f>L6*126.87*1.302</f>
        <v>0</v>
      </c>
    </row>
    <row r="7" spans="2:13" ht="12.75">
      <c r="B7" t="s">
        <v>97</v>
      </c>
      <c r="C7" s="1" t="s">
        <v>98</v>
      </c>
      <c r="D7" s="8">
        <v>10</v>
      </c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100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101</v>
      </c>
      <c r="J11" s="16"/>
      <c r="K11" s="18" t="s">
        <v>48</v>
      </c>
      <c r="L11" s="23">
        <v>3.49</v>
      </c>
      <c r="M11" s="48">
        <f t="shared" si="0"/>
        <v>576.4947426000001</v>
      </c>
    </row>
    <row r="12" spans="5:13" ht="12.75">
      <c r="E12" t="s">
        <v>102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103</v>
      </c>
      <c r="J13" s="16"/>
      <c r="K13" s="18" t="s">
        <v>80</v>
      </c>
      <c r="L13" s="23"/>
      <c r="M13" s="48">
        <f t="shared" si="0"/>
        <v>0</v>
      </c>
    </row>
    <row r="14" spans="1:13" ht="12.75">
      <c r="A14" t="s">
        <v>104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106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107</v>
      </c>
      <c r="J17" s="15" t="s">
        <v>53</v>
      </c>
      <c r="K17" s="26" t="s">
        <v>82</v>
      </c>
      <c r="L17" s="21">
        <v>0</v>
      </c>
      <c r="M17" s="48">
        <f t="shared" si="0"/>
        <v>0</v>
      </c>
    </row>
    <row r="18" spans="5:13" ht="12.75">
      <c r="E18" t="s">
        <v>108</v>
      </c>
      <c r="J18" s="15" t="s">
        <v>55</v>
      </c>
      <c r="K18" s="26" t="s">
        <v>54</v>
      </c>
      <c r="L18" s="21">
        <v>1.8</v>
      </c>
      <c r="M18" s="48">
        <f t="shared" si="0"/>
        <v>297.332532</v>
      </c>
    </row>
    <row r="19" spans="1:13" ht="12.75">
      <c r="A19" t="s">
        <v>109</v>
      </c>
      <c r="J19" s="16" t="s">
        <v>81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110</v>
      </c>
      <c r="J20" s="20"/>
      <c r="K20" s="27" t="s">
        <v>57</v>
      </c>
      <c r="L20" s="28">
        <f>SUM(L6:L19)</f>
        <v>5.79</v>
      </c>
      <c r="M20" s="32">
        <f>SUM(M6:M19)</f>
        <v>956.4196446000001</v>
      </c>
    </row>
    <row r="21" spans="1:11" ht="12.75">
      <c r="A21" t="s">
        <v>126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134</v>
      </c>
      <c r="L24" s="48">
        <f>0.02*184.3</f>
        <v>3.6860000000000004</v>
      </c>
      <c r="M24" s="31">
        <f>L24*126.87*1.302*1.15</f>
        <v>700.2015943860001</v>
      </c>
    </row>
    <row r="25" spans="1:13" ht="12.75">
      <c r="A25" t="s">
        <v>114</v>
      </c>
      <c r="J25" s="20">
        <v>2</v>
      </c>
      <c r="K25" s="20"/>
      <c r="L25" s="48"/>
      <c r="M25" s="31">
        <f>L25*126.87*1.302*1.15</f>
        <v>0</v>
      </c>
    </row>
    <row r="26" spans="1:13" ht="12.75">
      <c r="A26" t="s">
        <v>115</v>
      </c>
      <c r="J26" s="20">
        <v>3</v>
      </c>
      <c r="K26" s="20"/>
      <c r="L26" s="25"/>
      <c r="M26" s="31">
        <f aca="true" t="shared" si="1" ref="M26:M35">L26*126.87*1.302*1.15</f>
        <v>0</v>
      </c>
    </row>
    <row r="27" spans="1:13" ht="12.75">
      <c r="A27" s="52" t="s">
        <v>116</v>
      </c>
      <c r="B27" s="52"/>
      <c r="C27" s="52"/>
      <c r="D27" s="52"/>
      <c r="E27" s="52"/>
      <c r="F27" s="52"/>
      <c r="G27" s="52"/>
      <c r="J27" s="20">
        <v>4</v>
      </c>
      <c r="K27" s="20"/>
      <c r="L27" s="25"/>
      <c r="M27" s="31">
        <f t="shared" si="1"/>
        <v>0</v>
      </c>
    </row>
    <row r="28" spans="1:13" ht="12.75">
      <c r="A28" t="s">
        <v>117</v>
      </c>
      <c r="B28" s="1"/>
      <c r="C28" s="1"/>
      <c r="D28" s="1"/>
      <c r="J28" s="20">
        <v>5</v>
      </c>
      <c r="K28" s="20"/>
      <c r="L28" s="25"/>
      <c r="M28" s="31">
        <f t="shared" si="1"/>
        <v>0</v>
      </c>
    </row>
    <row r="29" spans="1:13" ht="12.75">
      <c r="A29" t="s">
        <v>118</v>
      </c>
      <c r="B29" s="1"/>
      <c r="C29" s="8"/>
      <c r="D29" s="8"/>
      <c r="J29" s="20">
        <v>6</v>
      </c>
      <c r="K29" s="20"/>
      <c r="L29" s="2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3205.8</v>
      </c>
      <c r="F33" t="s">
        <v>65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289.6</v>
      </c>
      <c r="F36" t="s">
        <v>65</v>
      </c>
      <c r="J36" s="20"/>
      <c r="K36" s="30" t="s">
        <v>57</v>
      </c>
      <c r="L36" s="28">
        <f>SUM(L24:L35)</f>
        <v>3.6860000000000004</v>
      </c>
      <c r="M36" s="32">
        <f>SUM(M24:M35)</f>
        <v>700.2015943860001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/>
    </row>
    <row r="40" spans="1:13" ht="12.75">
      <c r="A40" s="2" t="s">
        <v>6</v>
      </c>
      <c r="F40" s="11">
        <v>42625.65</v>
      </c>
      <c r="J40" s="20">
        <v>1</v>
      </c>
      <c r="K40" s="55" t="s">
        <v>135</v>
      </c>
      <c r="L40" s="23" t="s">
        <v>136</v>
      </c>
      <c r="M40" s="23">
        <f>2*111</f>
        <v>222</v>
      </c>
    </row>
    <row r="41" spans="1:13" ht="12.75">
      <c r="A41" t="s">
        <v>7</v>
      </c>
      <c r="F41" s="5">
        <v>45403.6</v>
      </c>
      <c r="J41" s="20">
        <v>2</v>
      </c>
      <c r="K41" s="20" t="s">
        <v>137</v>
      </c>
      <c r="L41" s="23" t="s">
        <v>138</v>
      </c>
      <c r="M41" s="23">
        <f>2*12.33</f>
        <v>24.66</v>
      </c>
    </row>
    <row r="42" spans="2:13" ht="12.75">
      <c r="B42" t="s">
        <v>8</v>
      </c>
      <c r="F42" s="9">
        <f>F41/F40</f>
        <v>1.0651708536995916</v>
      </c>
      <c r="J42" s="20">
        <v>3</v>
      </c>
      <c r="K42" s="20" t="s">
        <v>140</v>
      </c>
      <c r="L42" s="23" t="s">
        <v>139</v>
      </c>
      <c r="M42" s="23">
        <f>4*19</f>
        <v>76</v>
      </c>
    </row>
    <row r="43" spans="1:13" ht="12.75">
      <c r="A43" s="7" t="s">
        <v>125</v>
      </c>
      <c r="B43" s="7"/>
      <c r="C43" s="7"/>
      <c r="D43" s="7"/>
      <c r="E43" s="7"/>
      <c r="F43" s="5">
        <f>250+400+250+400</f>
        <v>1300</v>
      </c>
      <c r="J43" s="20">
        <v>4</v>
      </c>
      <c r="K43" s="20" t="s">
        <v>141</v>
      </c>
      <c r="L43" s="23" t="s">
        <v>139</v>
      </c>
      <c r="M43" s="23">
        <f>4*72</f>
        <v>288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46703.6</v>
      </c>
      <c r="J44" s="20">
        <v>5</v>
      </c>
      <c r="K44" s="20" t="s">
        <v>142</v>
      </c>
      <c r="L44" s="25" t="s">
        <v>139</v>
      </c>
      <c r="M44" s="23">
        <f>4*8</f>
        <v>32</v>
      </c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4325.6*1.302</f>
        <v>5631.931200000001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1600*1.302</f>
        <v>2083.2000000000003</v>
      </c>
      <c r="J50" s="20"/>
      <c r="K50" s="20"/>
      <c r="L50" s="34" t="s">
        <v>63</v>
      </c>
      <c r="M50" s="35">
        <f>SUM(M40:M49)</f>
        <v>642.66</v>
      </c>
    </row>
    <row r="51" spans="1:6" ht="12.75">
      <c r="A51" s="6" t="s">
        <v>83</v>
      </c>
      <c r="E51" s="5"/>
      <c r="F51" s="11">
        <f>E51*E33</f>
        <v>0</v>
      </c>
    </row>
    <row r="52" spans="1:6" ht="12.75">
      <c r="A52" s="10" t="s">
        <v>33</v>
      </c>
      <c r="D52" s="5"/>
      <c r="F52" s="33">
        <f>F49+F50+F51</f>
        <v>7715.131200000002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s="46" t="s">
        <v>79</v>
      </c>
      <c r="B55" s="46"/>
      <c r="C55" s="46"/>
      <c r="D55" s="47">
        <v>0</v>
      </c>
      <c r="E55" s="46"/>
      <c r="F55" s="51">
        <v>0</v>
      </c>
    </row>
    <row r="56" spans="1:6" ht="12.75">
      <c r="A56" t="s">
        <v>78</v>
      </c>
      <c r="B56">
        <v>0</v>
      </c>
      <c r="C56" t="s">
        <v>13</v>
      </c>
      <c r="D56" s="5">
        <v>0</v>
      </c>
      <c r="E56" t="s">
        <v>14</v>
      </c>
      <c r="F56" s="5">
        <f>B56*D56</f>
        <v>0</v>
      </c>
    </row>
    <row r="57" spans="1:6" ht="12.75">
      <c r="A57" s="10" t="s">
        <v>17</v>
      </c>
      <c r="B57" s="10"/>
      <c r="C57" s="10"/>
      <c r="F57" s="33">
        <f>SUM(F54:F56)</f>
        <v>0</v>
      </c>
    </row>
    <row r="58" spans="1:2" ht="12.75">
      <c r="A58" s="4" t="s">
        <v>18</v>
      </c>
      <c r="B58" s="4"/>
    </row>
    <row r="59" spans="1:6" ht="12.75">
      <c r="A59" t="s">
        <v>19</v>
      </c>
      <c r="C59">
        <v>233406</v>
      </c>
      <c r="D59">
        <v>229360</v>
      </c>
      <c r="E59">
        <v>3205.8</v>
      </c>
      <c r="F59" s="36">
        <f>C59/D59*E59</f>
        <v>3262.3515643529827</v>
      </c>
    </row>
    <row r="60" spans="1:6" ht="12.75">
      <c r="A60" t="s">
        <v>20</v>
      </c>
      <c r="F60" s="36">
        <f>M20</f>
        <v>956.4196446000001</v>
      </c>
    </row>
    <row r="61" spans="1:6" ht="12.75">
      <c r="A61" t="s">
        <v>21</v>
      </c>
      <c r="F61" s="11">
        <f>M36</f>
        <v>700.2015943860001</v>
      </c>
    </row>
    <row r="62" spans="1:6" ht="12.75">
      <c r="A62" t="s">
        <v>70</v>
      </c>
      <c r="F62" s="5">
        <f>0*600*1.302</f>
        <v>0</v>
      </c>
    </row>
    <row r="63" spans="1:6" ht="12.75">
      <c r="A63" t="s">
        <v>22</v>
      </c>
      <c r="F63" s="5">
        <f>M50</f>
        <v>642.66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3205.8</v>
      </c>
      <c r="C66" t="s">
        <v>13</v>
      </c>
      <c r="D66" s="11">
        <v>0.38</v>
      </c>
      <c r="E66" t="s">
        <v>14</v>
      </c>
      <c r="F66" s="11">
        <f>B66*D66</f>
        <v>1218.2040000000002</v>
      </c>
    </row>
    <row r="67" spans="1:6" ht="12.75">
      <c r="A67" s="58" t="s">
        <v>77</v>
      </c>
      <c r="B67" s="58"/>
      <c r="C67" s="58"/>
      <c r="D67" s="59"/>
      <c r="E67" s="58"/>
      <c r="F67" s="59">
        <v>0</v>
      </c>
    </row>
    <row r="68" spans="1:6" ht="12.75">
      <c r="A68" t="s">
        <v>84</v>
      </c>
      <c r="D68" s="11">
        <v>0</v>
      </c>
      <c r="F68" s="11">
        <f>D68*E33</f>
        <v>0</v>
      </c>
    </row>
    <row r="69" spans="1:6" ht="12.75">
      <c r="A69" s="10" t="s">
        <v>25</v>
      </c>
      <c r="B69" s="10"/>
      <c r="C69" s="10"/>
      <c r="F69" s="33">
        <f>SUM(F59:F68)</f>
        <v>6779.836803338983</v>
      </c>
    </row>
    <row r="70" ht="12.75">
      <c r="A70" s="4" t="s">
        <v>26</v>
      </c>
    </row>
    <row r="71" spans="1:6" ht="12.75">
      <c r="A71" t="s">
        <v>27</v>
      </c>
      <c r="B71">
        <v>3205.8</v>
      </c>
      <c r="C71" t="s">
        <v>65</v>
      </c>
      <c r="D71" s="5">
        <v>0.23</v>
      </c>
      <c r="E71" t="s">
        <v>14</v>
      </c>
      <c r="F71" s="11">
        <f>B71*D71</f>
        <v>737.3340000000001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3205.8</v>
      </c>
      <c r="C74" t="s">
        <v>13</v>
      </c>
      <c r="D74" s="11">
        <v>0.81</v>
      </c>
      <c r="E74" t="s">
        <v>14</v>
      </c>
      <c r="F74" s="11">
        <f>B74*D74</f>
        <v>2596.6980000000003</v>
      </c>
    </row>
    <row r="75" spans="1:6" ht="12.75">
      <c r="A75" s="10" t="s">
        <v>29</v>
      </c>
      <c r="F75" s="33">
        <f>F71+F74</f>
        <v>3334.032</v>
      </c>
    </row>
    <row r="76" ht="12.75">
      <c r="A76" s="4" t="s">
        <v>30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3205.8</v>
      </c>
      <c r="C78" t="s">
        <v>13</v>
      </c>
      <c r="D78" s="11">
        <v>2.34</v>
      </c>
      <c r="E78" t="s">
        <v>14</v>
      </c>
      <c r="F78" s="11">
        <f>B78*D78</f>
        <v>7501.572</v>
      </c>
    </row>
    <row r="79" spans="1:6" ht="12.75">
      <c r="A79" s="10" t="s">
        <v>31</v>
      </c>
      <c r="F79" s="33">
        <f>SUM(F78)</f>
        <v>7501.572</v>
      </c>
    </row>
    <row r="80" spans="1:6" ht="12.75">
      <c r="A80" s="49" t="s">
        <v>76</v>
      </c>
      <c r="B80" s="46"/>
      <c r="C80" s="46"/>
      <c r="D80" s="47">
        <v>0</v>
      </c>
      <c r="E80" s="46"/>
      <c r="F80" s="50">
        <f>D80*E33</f>
        <v>0</v>
      </c>
    </row>
    <row r="81" spans="1:9" ht="12.75">
      <c r="A81" s="1" t="s">
        <v>32</v>
      </c>
      <c r="B81" s="1"/>
      <c r="F81" s="33">
        <f>F52+F57+F69+F75+F79+F80</f>
        <v>25330.572003338984</v>
      </c>
      <c r="I81" s="7"/>
    </row>
    <row r="82" spans="1:6" ht="12.75">
      <c r="A82" s="1" t="s">
        <v>74</v>
      </c>
      <c r="B82" s="37"/>
      <c r="C82" s="37">
        <v>0.058</v>
      </c>
      <c r="D82" s="1"/>
      <c r="E82" s="1"/>
      <c r="F82" s="33">
        <f>F81*5.8%</f>
        <v>1469.173176193661</v>
      </c>
    </row>
    <row r="83" spans="1:6" ht="12.75">
      <c r="A83" s="1"/>
      <c r="B83" s="37" t="s">
        <v>127</v>
      </c>
      <c r="C83" s="37"/>
      <c r="D83" s="1"/>
      <c r="E83" s="56"/>
      <c r="F83" s="57">
        <v>1085.6</v>
      </c>
    </row>
    <row r="84" spans="1:6" ht="12.75">
      <c r="A84" s="1"/>
      <c r="B84" s="37" t="s">
        <v>128</v>
      </c>
      <c r="C84" s="37"/>
      <c r="D84" s="1"/>
      <c r="E84" s="56"/>
      <c r="F84" s="57">
        <v>192.48</v>
      </c>
    </row>
    <row r="85" spans="1:6" ht="12.75">
      <c r="A85" s="1"/>
      <c r="B85" s="37" t="s">
        <v>129</v>
      </c>
      <c r="C85" s="37"/>
      <c r="D85" s="1"/>
      <c r="E85" s="56"/>
      <c r="F85" s="57">
        <v>0</v>
      </c>
    </row>
    <row r="86" spans="1:6" ht="13.5">
      <c r="A86" s="12" t="s">
        <v>34</v>
      </c>
      <c r="B86" s="12"/>
      <c r="C86" s="12"/>
      <c r="D86" s="12"/>
      <c r="E86" s="12"/>
      <c r="F86" s="43">
        <f>F81+F82+F83+F84+F85</f>
        <v>28077.825179532643</v>
      </c>
    </row>
    <row r="87" spans="2:6" ht="12.75">
      <c r="B87" s="38" t="s">
        <v>66</v>
      </c>
      <c r="C87" s="39" t="s">
        <v>67</v>
      </c>
      <c r="D87" s="22" t="s">
        <v>68</v>
      </c>
      <c r="E87" s="22" t="s">
        <v>69</v>
      </c>
      <c r="F87" s="42" t="s">
        <v>133</v>
      </c>
    </row>
    <row r="88" spans="1:6" ht="12.75">
      <c r="A88" s="13"/>
      <c r="B88" s="40">
        <v>43770</v>
      </c>
      <c r="C88" s="41">
        <v>-207115</v>
      </c>
      <c r="D88" s="44">
        <f>F44</f>
        <v>46703.6</v>
      </c>
      <c r="E88" s="44">
        <f>F86</f>
        <v>28077.825179532643</v>
      </c>
      <c r="F88" s="45">
        <f>C88+D88-E88</f>
        <v>-188489.22517953263</v>
      </c>
    </row>
    <row r="90" spans="1:6" ht="13.5" thickBot="1">
      <c r="A90" t="s">
        <v>85</v>
      </c>
      <c r="C90" s="53">
        <v>43770</v>
      </c>
      <c r="D90" s="8" t="s">
        <v>86</v>
      </c>
      <c r="E90" s="53">
        <v>43799</v>
      </c>
      <c r="F90" t="s">
        <v>87</v>
      </c>
    </row>
    <row r="91" spans="1:7" ht="13.5" thickBot="1">
      <c r="A91" t="s">
        <v>88</v>
      </c>
      <c r="F91" s="54">
        <f>E88</f>
        <v>28077.825179532643</v>
      </c>
      <c r="G91" t="s">
        <v>14</v>
      </c>
    </row>
    <row r="92" ht="12.75">
      <c r="A92" t="s">
        <v>89</v>
      </c>
    </row>
    <row r="93" ht="12.75">
      <c r="A93" t="s">
        <v>90</v>
      </c>
    </row>
    <row r="94" ht="12.75">
      <c r="A94" t="s">
        <v>91</v>
      </c>
    </row>
    <row r="95" ht="12.75">
      <c r="A95" t="s">
        <v>92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2017-08-21T12:45:27Z</cp:lastPrinted>
  <dcterms:created xsi:type="dcterms:W3CDTF">2008-08-18T07:30:19Z</dcterms:created>
  <dcterms:modified xsi:type="dcterms:W3CDTF">2020-01-23T10:54:07Z</dcterms:modified>
  <cp:category/>
  <cp:version/>
  <cp:contentType/>
  <cp:contentStatus/>
</cp:coreProperties>
</file>