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<sst xmlns="http://schemas.openxmlformats.org/spreadsheetml/2006/main" count="182" uniqueCount="156">
  <si>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</si>
  <si>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</si>
  <si>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</si>
  <si>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</si>
  <si>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</si>
  <si>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</si>
  <si>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</si>
  <si>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</si>
  <si>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</si>
  <si>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</si>
  <si>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</si>
  <si>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</si>
  <si>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</si>
  <si>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</si>
  <si>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</si>
  <si>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</si>
  <si>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</si>
  <si>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</si>
  <si>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</si>
  <si>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</si>
  <si>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</si>
  <si>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</si>
  <si>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</si>
  <si>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</si>
  <si>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</si>
  <si>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</si>
  <si>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</si>
  <si>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</si>
  <si>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</si>
  <si>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</si>
  <si>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</si>
  <si>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</si>
  <si>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</si>
  <si>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</si>
  <si>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</si>
  <si>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</si>
  <si>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</si>
  <si>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</si>
  <si>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</si>
  <si>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</si>
  <si>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</si>
  <si>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</si>
  <si>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</si>
  <si>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</si>
  <si>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</si>
  <si>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</si>
  <si>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</si>
  <si>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</si>
  <si>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</si>
  <si>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</si>
  <si>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</si>
  <si>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</si>
  <si>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</si>
  <si>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</si>
  <si>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</si>
  <si>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</si>
  <si>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</si>
  <si>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</si>
  <si>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</si>
  <si>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</si>
  <si>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</si>
  <si>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</si>
  <si>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</si>
  <si>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</si>
  <si>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</si>
  <si>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</si>
  <si>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</si>
  <si>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</si>
  <si>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</si>
  <si>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</si>
  <si>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</si>
  <si>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</si>
  <si>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</si>
  <si>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</si>
  <si>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</si>
  <si>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</si>
  <si>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</si>
  <si>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</si>
  <si>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</si>
  <si>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</si>
  <si>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</si>
  <si>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</si>
  <si>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</si>
  <si>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</si>
  <si>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</si>
  <si>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</si>
  <si>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</si>
  <si>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</si>
  <si>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</si>
  <si>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</si>
  <si>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</si>
  <si>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</si>
  <si>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</si>
  <si>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</si>
  <si>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</si>
  <si>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</si>
  <si>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</si>
  <si>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</si>
  <si>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</si>
  <si>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</si>
  <si>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</si>
  <si>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</si>
  <si>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</si>
  <si>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</si>
  <si>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</si>
  <si>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</si>
  <si>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</si>
  <si>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</si>
  <si>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</si>
  <si>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</si>
  <si>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</si>
  <si>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</si>
  <si>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</si>
  <si>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</si>
  <si>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</si>
  <si>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</si>
  <si>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</si>
  <si>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</si>
  <si>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</si>
  <si>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</si>
  <si>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</si>
  <si>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</si>
  <si>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</si>
  <si>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</si>
  <si>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</si>
  <si>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</si>
  <si>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</si>
  <si>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</si>
  <si>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</si>
  <si>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</si>
  <si>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</si>
  <si>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</si>
  <si>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</si>
  <si>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</si>
  <si>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</si>
  <si>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спецтехника</t>
  </si>
  <si>
    <t>остекление п-д3</t>
  </si>
  <si>
    <t>стекло</t>
  </si>
  <si>
    <t>1м2</t>
  </si>
  <si>
    <t>смена труб д 50 (2мп) п-д 1 подвал</t>
  </si>
  <si>
    <t>труба д 50 пвх</t>
  </si>
  <si>
    <t>2мп</t>
  </si>
  <si>
    <t>отвод 50</t>
  </si>
  <si>
    <t>6шт</t>
  </si>
  <si>
    <t>тройник 50</t>
  </si>
  <si>
    <t>1шт</t>
  </si>
  <si>
    <t>манжета 50х70</t>
  </si>
  <si>
    <t>переход 50</t>
  </si>
  <si>
    <t>муфта комп. 50</t>
  </si>
  <si>
    <t>прочистка канализации</t>
  </si>
  <si>
    <t>смена ламп (11шт) п-д4,3</t>
  </si>
  <si>
    <t>лампа</t>
  </si>
  <si>
    <t>11шт</t>
  </si>
  <si>
    <t>ремонт освещения подъездов</t>
  </si>
  <si>
    <t>вышка</t>
  </si>
  <si>
    <t>3 часа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</si>
</sst>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3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830.8792422000001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2" t="s">
        <v>57</v>
      </c>
      <c r="L20" s="53">
        <f>SUM(L6:L19)</f>
        <v>7.91</v>
      </c>
      <c r="M20" s="32">
        <f>SUM(M6:M19)</f>
        <v>1306.6112934000002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5">
        <v>3.1</v>
      </c>
      <c r="M24" s="31">
        <f>L24*126.87*1.302*1.15</f>
        <v>588.8835981000001</v>
      </c>
    </row>
    <row r="25" spans="1:13" ht="12.75">
      <c r="A25" t="s">
        <v>105</v>
      </c>
      <c r="J25" s="20">
        <v>2</v>
      </c>
      <c r="K25" s="20" t="s">
        <v>139</v>
      </c>
      <c r="L25" s="45">
        <f>0.02*133.04</f>
        <v>2.6608</v>
      </c>
      <c r="M25" s="31">
        <f>L25*126.87*1.302*1.15</f>
        <v>505.45208962079994</v>
      </c>
    </row>
    <row r="26" spans="1:13" ht="12.75">
      <c r="A26" t="s">
        <v>106</v>
      </c>
      <c r="J26" s="20">
        <v>3</v>
      </c>
      <c r="K26" s="20" t="s">
        <v>149</v>
      </c>
      <c r="L26" s="45">
        <v>4.83</v>
      </c>
      <c r="M26" s="31">
        <f>L26*126.87*1.302*1.15</f>
        <v>917.51863833</v>
      </c>
    </row>
    <row r="27" spans="1:13" ht="12.75">
      <c r="A27" t="s">
        <v>107</v>
      </c>
      <c r="J27" s="20">
        <v>4</v>
      </c>
      <c r="K27" s="20" t="s">
        <v>150</v>
      </c>
      <c r="L27" s="45">
        <f>0.11*7.1</f>
        <v>0.7809999999999999</v>
      </c>
      <c r="M27" s="31">
        <f aca="true" t="shared" si="1" ref="M27:M35">L27*126.87*1.302*1.15</f>
        <v>148.360674231</v>
      </c>
    </row>
    <row r="28" spans="1:13" ht="12.75">
      <c r="A28" t="s">
        <v>108</v>
      </c>
      <c r="J28" s="20">
        <v>5</v>
      </c>
      <c r="K28" s="20" t="s">
        <v>153</v>
      </c>
      <c r="L28" s="45">
        <v>4.5</v>
      </c>
      <c r="M28" s="31">
        <f t="shared" si="1"/>
        <v>854.8310294999999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15.8718</v>
      </c>
      <c r="M36" s="32">
        <f>SUM(M24:M34)</f>
        <v>3015.0460297818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42983.41</v>
      </c>
      <c r="J40" s="20">
        <v>1</v>
      </c>
      <c r="K40" s="49" t="s">
        <v>135</v>
      </c>
      <c r="L40" s="50"/>
      <c r="M40" s="50">
        <v>2800</v>
      </c>
    </row>
    <row r="41" spans="1:13" ht="12.75">
      <c r="A41" t="s">
        <v>7</v>
      </c>
      <c r="F41" s="11">
        <v>36916.26</v>
      </c>
      <c r="J41" s="20">
        <v>2</v>
      </c>
      <c r="K41" s="49" t="s">
        <v>137</v>
      </c>
      <c r="L41" s="50" t="s">
        <v>138</v>
      </c>
      <c r="M41" s="62">
        <v>139.34</v>
      </c>
    </row>
    <row r="42" spans="2:13" ht="12.75">
      <c r="B42" t="s">
        <v>8</v>
      </c>
      <c r="F42" s="9">
        <f>F41/F40</f>
        <v>0.8588490303584568</v>
      </c>
      <c r="J42" s="20">
        <v>3</v>
      </c>
      <c r="K42" s="49" t="s">
        <v>140</v>
      </c>
      <c r="L42" s="50" t="s">
        <v>141</v>
      </c>
      <c r="M42" s="50">
        <f>2*63</f>
        <v>126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142</v>
      </c>
      <c r="L43" s="25" t="s">
        <v>143</v>
      </c>
      <c r="M43" s="25">
        <f>6*16</f>
        <v>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37966.26</v>
      </c>
      <c r="J44" s="20">
        <v>5</v>
      </c>
      <c r="K44" s="20" t="s">
        <v>144</v>
      </c>
      <c r="L44" s="25" t="s">
        <v>145</v>
      </c>
      <c r="M44" s="25">
        <v>40</v>
      </c>
    </row>
    <row r="45" spans="10:13" ht="12.75">
      <c r="J45" s="20">
        <v>6</v>
      </c>
      <c r="K45" s="20" t="s">
        <v>146</v>
      </c>
      <c r="L45" s="25" t="s">
        <v>145</v>
      </c>
      <c r="M45" s="25">
        <v>30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145</v>
      </c>
      <c r="M46" s="25">
        <v>58</v>
      </c>
    </row>
    <row r="47" spans="10:13" ht="12.75">
      <c r="J47" s="20">
        <v>8</v>
      </c>
      <c r="K47" s="20" t="s">
        <v>148</v>
      </c>
      <c r="L47" s="25" t="s">
        <v>145</v>
      </c>
      <c r="M47" s="25">
        <v>66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152</v>
      </c>
      <c r="M48" s="25">
        <f>11*11.6</f>
        <v>127.6</v>
      </c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 t="s">
        <v>154</v>
      </c>
      <c r="L49" s="25" t="s">
        <v>155</v>
      </c>
      <c r="M49" s="25">
        <f>3*1200</f>
        <v>3600</v>
      </c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D54*E33</f>
        <v>5543.929999999999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0.5</v>
      </c>
      <c r="E55" t="s">
        <v>14</v>
      </c>
      <c r="F55" s="11">
        <f>B55*D55</f>
        <v>118.15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5662.079999999999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184596</v>
      </c>
      <c r="D58">
        <v>229360</v>
      </c>
      <c r="E58">
        <v>2731</v>
      </c>
      <c r="F58" s="34">
        <f>C58/D58*E58</f>
        <v>2197.9930066271363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1306.6112934000002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3015.0460297818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7082.9400000000005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0.26</v>
      </c>
      <c r="E65" t="s">
        <v>14</v>
      </c>
      <c r="F65" s="5">
        <f>B65*D65</f>
        <v>710.0600000000001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7082.9400000000005</v>
      </c>
    </row>
    <row r="68" spans="1:6" ht="12.75">
      <c r="A68" s="4" t="s">
        <v>25</v>
      </c>
      <c r="B68" s="4"/>
      <c r="C68" s="10"/>
      <c r="F68" s="30">
        <f>SUM(F58:F67)</f>
        <v>15093.850329808936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1.13</v>
      </c>
      <c r="E73" t="s">
        <v>14</v>
      </c>
      <c r="F73" s="5">
        <f>B73*D73</f>
        <v>3086.0299999999997</v>
      </c>
    </row>
    <row r="74" spans="1:6" ht="12.75">
      <c r="A74" s="4" t="s">
        <v>29</v>
      </c>
      <c r="B74" s="1"/>
      <c r="F74" s="30">
        <f>F70+F73</f>
        <v>3604.9199999999996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3.23</v>
      </c>
      <c r="E77" t="s">
        <v>14</v>
      </c>
      <c r="F77" s="5">
        <f>B77*D77</f>
        <v>8821.13</v>
      </c>
    </row>
    <row r="78" spans="1:6" ht="12.75">
      <c r="A78" s="4" t="s">
        <v>31</v>
      </c>
      <c r="B78" s="1"/>
      <c r="F78" s="8">
        <f>SUM(F77)</f>
        <v>8821.13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43807.58632980893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2540.840007128918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2273.22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49056.80633693785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43525</v>
      </c>
      <c r="C87" s="39">
        <v>-497849</v>
      </c>
      <c r="D87" s="40">
        <f>F44</f>
        <v>37966.26</v>
      </c>
      <c r="E87" s="40">
        <f>F85</f>
        <v>49056.80633693785</v>
      </c>
      <c r="F87" s="42">
        <f>C87+D87-E87</f>
        <v>-508939.5463369378</v>
      </c>
    </row>
    <row r="90" spans="1:6" ht="13.5" thickBot="1">
      <c r="A90" t="s">
        <v>110</v>
      </c>
      <c r="C90" s="59">
        <v>43525</v>
      </c>
      <c r="D90" s="5" t="s">
        <v>111</v>
      </c>
      <c r="E90" s="59">
        <v>43555</v>
      </c>
      <c r="F90" t="s">
        <v>112</v>
      </c>
    </row>
    <row r="91" spans="1:7" ht="13.5" thickBot="1">
      <c r="A91" t="s">
        <v>119</v>
      </c>
      <c r="F91" s="60">
        <f>E87</f>
        <v>49056.80633693785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2019-06-06T07:53:23Z</dcterms:modified>
  <cp:category/>
  <cp:version/>
  <cp:contentType/>
  <cp:contentStatus/>
</cp:coreProperties>
</file>