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<sst xmlns="http://schemas.openxmlformats.org/spreadsheetml/2006/main" count="174" uniqueCount="150">
  <si>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</si>
  <si>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</si>
  <si>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</si>
  <si>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</si>
  <si>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</si>
  <si>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</si>
  <si>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</si>
  <si>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</si>
  <si>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</si>
  <si>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</si>
  <si>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</si>
  <si>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</si>
  <si>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</si>
  <si>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</si>
  <si>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</si>
  <si>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</si>
  <si>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</si>
  <si>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</si>
  <si>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</si>
  <si>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</si>
  <si>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</si>
  <si>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</si>
  <si>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</si>
  <si>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</si>
  <si>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</si>
  <si>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</si>
  <si>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</si>
  <si>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</si>
  <si>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</si>
  <si>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</si>
  <si>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</si>
  <si>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</si>
  <si>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</si>
  <si>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</si>
  <si>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</si>
  <si>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</si>
  <si>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</si>
  <si>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</si>
  <si>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</si>
  <si>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</si>
  <si>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</si>
  <si>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</si>
  <si>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</si>
  <si>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</si>
  <si>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</si>
  <si>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</si>
  <si>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</si>
  <si>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</si>
  <si>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</si>
  <si>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</si>
  <si>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</si>
  <si>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</si>
  <si>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</si>
  <si>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</si>
  <si>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</si>
  <si>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</si>
  <si>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</si>
  <si>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</si>
  <si>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</si>
  <si>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</si>
  <si>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</si>
  <si>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</si>
  <si>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</si>
  <si>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</si>
  <si>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</si>
  <si>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</si>
  <si>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</si>
  <si>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</si>
  <si>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</si>
  <si>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</si>
  <si>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</si>
  <si>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</si>
  <si>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</si>
  <si>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</si>
  <si>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</si>
  <si>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</si>
  <si>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</si>
  <si>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</si>
  <si>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</si>
  <si>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</si>
  <si>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</si>
  <si>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</si>
  <si>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</si>
  <si>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</si>
  <si>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</si>
  <si>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</si>
  <si>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</si>
  <si>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</si>
  <si>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</si>
  <si>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</si>
  <si>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</si>
  <si>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</si>
  <si>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</si>
  <si>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</si>
  <si>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</si>
  <si>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</si>
  <si>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</si>
  <si>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</si>
  <si>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</si>
  <si>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</si>
  <si>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</si>
  <si>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</si>
  <si>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</si>
  <si>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</si>
  <si>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</si>
  <si>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</si>
  <si>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</si>
  <si>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</si>
  <si>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</si>
  <si>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</si>
  <si>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</si>
  <si>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</si>
  <si>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</si>
  <si>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</si>
  <si>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</si>
  <si>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</si>
  <si>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</si>
  <si>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</si>
  <si>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</si>
  <si>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</si>
  <si>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</si>
  <si>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</si>
  <si>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</si>
  <si>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</si>
  <si>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</si>
  <si>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</si>
  <si>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</si>
  <si>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</si>
  <si>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</si>
  <si>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</si>
  <si>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</si>
  <si>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</si>
  <si>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</si>
  <si>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</si>
  <si>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</si>
  <si>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сгона д 15 (6шт) подвал</t>
  </si>
  <si>
    <t>смена вентиля д 15 (3шт) подвал</t>
  </si>
  <si>
    <t>сгон 15</t>
  </si>
  <si>
    <t>6шт</t>
  </si>
  <si>
    <t>муфта 15</t>
  </si>
  <si>
    <t>к/гайка 15</t>
  </si>
  <si>
    <t>вентиль д 15</t>
  </si>
  <si>
    <t>3шт</t>
  </si>
  <si>
    <t>тройник 15</t>
  </si>
  <si>
    <t>смена ламп (4шт) п-д 1,3</t>
  </si>
  <si>
    <t>лампа</t>
  </si>
  <si>
    <t>4шт</t>
  </si>
  <si>
    <t>смена патрона (1шт) п-д1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</si>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</sst>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84</v>
      </c>
      <c r="D2" s="8">
        <v>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L6*126.87*1.202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511.085592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511.085592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1399.989834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25">
        <f>6*0.28</f>
        <v>1.6800000000000002</v>
      </c>
      <c r="M24" s="33">
        <f>L24*126.87*1.202*1.15</f>
        <v>294.62563367999996</v>
      </c>
    </row>
    <row r="25" spans="1:13" ht="12.75">
      <c r="A25" t="s">
        <v>105</v>
      </c>
      <c r="J25" s="20">
        <v>2</v>
      </c>
      <c r="K25" s="20" t="s">
        <v>136</v>
      </c>
      <c r="L25" s="46">
        <f>3*0.81</f>
        <v>2.43</v>
      </c>
      <c r="M25" s="33">
        <f aca="true" t="shared" si="1" ref="M25:M32">L25*126.87*1.202*1.15</f>
        <v>426.15493443</v>
      </c>
    </row>
    <row r="26" spans="1:13" ht="12.75">
      <c r="A26" t="s">
        <v>106</v>
      </c>
      <c r="J26" s="20">
        <v>3</v>
      </c>
      <c r="K26" s="20" t="s">
        <v>144</v>
      </c>
      <c r="L26" s="25">
        <f>0.04*7.1</f>
        <v>0.284</v>
      </c>
      <c r="M26" s="33">
        <f t="shared" si="1"/>
        <v>49.80576188399999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147</v>
      </c>
      <c r="L27" s="25">
        <v>0.396</v>
      </c>
      <c r="M27" s="33">
        <f t="shared" si="1"/>
        <v>69.447470796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4.79</v>
      </c>
      <c r="M33" s="34">
        <f>SUM(M24:M32)</f>
        <v>840.03380079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137</v>
      </c>
      <c r="L37" s="25" t="s">
        <v>138</v>
      </c>
      <c r="M37" s="25">
        <f>6*30</f>
        <v>180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138</v>
      </c>
      <c r="M38" s="46">
        <f>6*16</f>
        <v>96</v>
      </c>
    </row>
    <row r="39" spans="10:13" ht="12.75">
      <c r="J39" s="20">
        <v>3</v>
      </c>
      <c r="K39" s="20" t="s">
        <v>140</v>
      </c>
      <c r="L39" s="25" t="s">
        <v>138</v>
      </c>
      <c r="M39" s="25">
        <f>6*14</f>
        <v>84</v>
      </c>
    </row>
    <row r="40" spans="1:13" ht="12.75">
      <c r="A40" s="2" t="s">
        <v>6</v>
      </c>
      <c r="F40" s="11">
        <v>52869.06</v>
      </c>
      <c r="J40" s="20">
        <v>4</v>
      </c>
      <c r="K40" s="20" t="s">
        <v>141</v>
      </c>
      <c r="L40" s="25" t="s">
        <v>142</v>
      </c>
      <c r="M40" s="25">
        <f>3*232.36</f>
        <v>697.08</v>
      </c>
    </row>
    <row r="41" spans="1:13" ht="12.75">
      <c r="A41" t="s">
        <v>7</v>
      </c>
      <c r="F41" s="5">
        <v>46949.52</v>
      </c>
      <c r="J41" s="20">
        <v>5</v>
      </c>
      <c r="K41" s="20" t="s">
        <v>143</v>
      </c>
      <c r="L41" s="25" t="s">
        <v>142</v>
      </c>
      <c r="M41" s="25">
        <f>3*140</f>
        <v>420</v>
      </c>
    </row>
    <row r="42" spans="2:13" ht="12.75">
      <c r="B42" t="s">
        <v>8</v>
      </c>
      <c r="F42" s="9">
        <f>F41/F40</f>
        <v>0.8880339465086007</v>
      </c>
      <c r="J42" s="20">
        <v>6</v>
      </c>
      <c r="K42" s="20" t="s">
        <v>145</v>
      </c>
      <c r="L42" s="25" t="s">
        <v>146</v>
      </c>
      <c r="M42" s="25">
        <f>4*14.01</f>
        <v>56.04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148</v>
      </c>
      <c r="L43" s="25" t="s">
        <v>149</v>
      </c>
      <c r="M43" s="42">
        <v>17.45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47849.52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5850*1.202</f>
        <v>7031.7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2500*1.202</f>
        <v>3005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>
        <v>0</v>
      </c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10036.7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1.99</v>
      </c>
      <c r="E54" t="s">
        <v>14</v>
      </c>
      <c r="F54" s="11">
        <f>E33*D54</f>
        <v>6829.083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6829.083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167088</v>
      </c>
      <c r="D58">
        <v>228897.7</v>
      </c>
      <c r="E58">
        <v>3431.7</v>
      </c>
      <c r="F58" s="35">
        <f>C58/D58*E58</f>
        <v>2505.0312414672576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1399.989834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840.03380079</v>
      </c>
      <c r="J60" s="20"/>
      <c r="K60" s="20"/>
      <c r="L60" s="31" t="s">
        <v>65</v>
      </c>
      <c r="M60" s="28">
        <f>SUM(M37:M59)</f>
        <v>1550.57</v>
      </c>
    </row>
    <row r="61" spans="1:6" ht="12.75">
      <c r="A61" t="s">
        <v>73</v>
      </c>
      <c r="F61" s="5">
        <f>0*600*1.202</f>
        <v>0</v>
      </c>
    </row>
    <row r="62" spans="1:6" ht="12.75">
      <c r="A62" t="s">
        <v>22</v>
      </c>
      <c r="F62" s="5">
        <f>M60</f>
        <v>1550.57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0.39</v>
      </c>
      <c r="E65" t="s">
        <v>14</v>
      </c>
      <c r="F65" s="11">
        <f>B65*D65</f>
        <v>1338.363</v>
      </c>
    </row>
    <row r="66" spans="1:6" s="53" customFormat="1" ht="12.75">
      <c r="A66" s="53" t="s">
        <v>77</v>
      </c>
      <c r="D66" s="59"/>
      <c r="F66" s="59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7633.987876257258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0.25</v>
      </c>
      <c r="E70" t="s">
        <v>14</v>
      </c>
      <c r="F70" s="11">
        <f>B70*D70</f>
        <v>857.925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0.96</v>
      </c>
      <c r="E73" t="s">
        <v>14</v>
      </c>
      <c r="F73" s="11">
        <f>B73*D73</f>
        <v>3294.432</v>
      </c>
    </row>
    <row r="74" spans="1:6" ht="12.75">
      <c r="A74" s="10" t="s">
        <v>29</v>
      </c>
      <c r="F74" s="32">
        <f>F70+F73</f>
        <v>4152.357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2.16</v>
      </c>
      <c r="E77" t="s">
        <v>14</v>
      </c>
      <c r="F77" s="11">
        <f>B77*D77</f>
        <v>7412.472</v>
      </c>
    </row>
    <row r="78" spans="1:6" ht="12.75">
      <c r="A78" s="10" t="s">
        <v>32</v>
      </c>
      <c r="F78" s="32">
        <f>SUM(F77)</f>
        <v>7412.472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36064.599876257256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2091.7467928229207</v>
      </c>
      <c r="I81" s="7"/>
    </row>
    <row r="82" spans="1:9" ht="12.75">
      <c r="A82" s="1"/>
      <c r="B82" s="36" t="s">
        <v>128</v>
      </c>
      <c r="C82" s="36"/>
      <c r="D82" s="1"/>
      <c r="E82" s="60"/>
      <c r="F82" s="61">
        <v>2926</v>
      </c>
      <c r="I82" s="7"/>
    </row>
    <row r="83" spans="1:9" ht="12.75">
      <c r="A83" s="1"/>
      <c r="B83" s="36" t="s">
        <v>129</v>
      </c>
      <c r="C83" s="36"/>
      <c r="D83" s="1"/>
      <c r="E83" s="60"/>
      <c r="F83" s="61">
        <v>583.42</v>
      </c>
      <c r="I83" s="7"/>
    </row>
    <row r="84" spans="1:9" ht="12.75">
      <c r="A84" s="1"/>
      <c r="B84" s="36" t="s">
        <v>130</v>
      </c>
      <c r="C84" s="36"/>
      <c r="D84" s="1"/>
      <c r="E84" s="60"/>
      <c r="F84" s="61">
        <v>4255.59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45921.35666908018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43132</v>
      </c>
      <c r="C87" s="40">
        <v>-207638</v>
      </c>
      <c r="D87" s="44">
        <f>F44</f>
        <v>47849.52</v>
      </c>
      <c r="E87" s="44">
        <f>F85</f>
        <v>45921.35666908018</v>
      </c>
      <c r="F87" s="45">
        <f>C87+D87-E87</f>
        <v>-205709.8366690802</v>
      </c>
    </row>
    <row r="89" spans="1:6" ht="13.5" thickBot="1">
      <c r="A89" t="s">
        <v>110</v>
      </c>
      <c r="C89" s="57">
        <v>43132</v>
      </c>
      <c r="D89" s="8" t="s">
        <v>111</v>
      </c>
      <c r="E89" s="57">
        <v>43159</v>
      </c>
      <c r="F89" t="s">
        <v>112</v>
      </c>
    </row>
    <row r="90" spans="1:7" ht="13.5" thickBot="1">
      <c r="A90" t="s">
        <v>113</v>
      </c>
      <c r="F90" s="58">
        <f>E87</f>
        <v>45921.35666908018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2017-08-21T12:47:09Z</cp:lastPrinted>
  <dcterms:created xsi:type="dcterms:W3CDTF">2008-08-18T07:30:19Z</dcterms:created>
  <dcterms:modified xsi:type="dcterms:W3CDTF">2018-04-25T10:29:47Z</dcterms:modified>
  <cp:category/>
  <cp:version/>
  <cp:contentType/>
  <cp:contentStatus/>
</cp:coreProperties>
</file>