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<sst xmlns="http://schemas.openxmlformats.org/spreadsheetml/2006/main" count="196" uniqueCount="162">
  <si>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</si>
  <si>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</si>
  <si>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</si>
  <si>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</si>
  <si>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</si>
  <si>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</si>
  <si>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</si>
  <si>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</si>
  <si>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</si>
  <si>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</si>
  <si>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</si>
  <si>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</si>
  <si>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</si>
  <si>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</si>
  <si>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</si>
  <si>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</si>
  <si>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</si>
  <si>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</si>
  <si>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</si>
  <si>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</si>
  <si>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</si>
  <si>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</si>
  <si>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</si>
  <si>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</si>
  <si>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</si>
  <si>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</si>
  <si>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</si>
  <si>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</si>
  <si>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</si>
  <si>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</si>
  <si>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</si>
  <si>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</si>
  <si>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</si>
  <si>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</si>
  <si>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</si>
  <si>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</si>
  <si>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</si>
  <si>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</si>
  <si>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</si>
  <si>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</si>
  <si>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</si>
  <si>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</si>
  <si>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</si>
  <si>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</si>
  <si>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</si>
  <si>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</si>
  <si>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</si>
  <si>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</si>
  <si>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</si>
  <si>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</si>
  <si>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</si>
  <si>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</si>
  <si>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</si>
  <si>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</si>
  <si>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</si>
  <si>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</si>
  <si>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</si>
  <si>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</si>
  <si>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</si>
  <si>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</si>
  <si>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</si>
  <si>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</si>
  <si>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</si>
  <si>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</si>
  <si>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</si>
  <si>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</si>
  <si>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</si>
  <si>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</si>
  <si>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</si>
  <si>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</si>
  <si>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</si>
  <si>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</si>
  <si>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</si>
  <si>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</si>
  <si>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</si>
  <si>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</si>
  <si>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</si>
  <si>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</si>
  <si>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</si>
  <si>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</si>
  <si>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</si>
  <si>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</si>
  <si>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</si>
  <si>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</si>
  <si>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</si>
  <si>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</si>
  <si>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</si>
  <si>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</si>
  <si>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</si>
  <si>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</si>
  <si>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</si>
  <si>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</si>
  <si>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</si>
  <si>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</si>
  <si>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</si>
  <si>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</si>
  <si>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</si>
  <si>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</si>
  <si>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</si>
  <si>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</si>
  <si>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</si>
  <si>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</si>
  <si>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</si>
  <si>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</si>
  <si>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</si>
  <si>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</si>
  <si>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</si>
  <si>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</si>
  <si>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</si>
  <si>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</si>
  <si>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</si>
  <si>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</si>
  <si>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</si>
  <si>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</si>
  <si>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</si>
  <si>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</si>
  <si>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</si>
  <si>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</si>
  <si>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</si>
  <si>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</si>
  <si>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</si>
  <si>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</si>
  <si>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</si>
  <si>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</si>
  <si>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</si>
  <si>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</si>
  <si>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</si>
  <si>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</si>
  <si>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</si>
  <si>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</si>
  <si>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</si>
  <si>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</si>
  <si>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2018 г.</t>
  </si>
  <si>
    <t>за   январь  2018 г.</t>
  </si>
  <si>
    <t>ост.на 01.02</t>
  </si>
  <si>
    <t>смена вентиля д 25 (кв.31-34-подвал) (1шт)</t>
  </si>
  <si>
    <t>смена вентиля д 15 (кв.31-34-подвал) (4шт)</t>
  </si>
  <si>
    <t>смена вентиля гебо 32 (кв.31-34-подвал) (1шт)</t>
  </si>
  <si>
    <t xml:space="preserve">смена труб д 32 на п.пр. (12мп) </t>
  </si>
  <si>
    <t>вентиль д 25</t>
  </si>
  <si>
    <t>1шт</t>
  </si>
  <si>
    <t>2шт</t>
  </si>
  <si>
    <t>3шт</t>
  </si>
  <si>
    <t>4шт</t>
  </si>
  <si>
    <t>7шт</t>
  </si>
  <si>
    <t>диск</t>
  </si>
  <si>
    <t>вентиль д 15</t>
  </si>
  <si>
    <t>переход 32</t>
  </si>
  <si>
    <t>труба п.пр. д 20</t>
  </si>
  <si>
    <t>гебо 32</t>
  </si>
  <si>
    <t>муфта 32</t>
  </si>
  <si>
    <t>муфта 40х32</t>
  </si>
  <si>
    <t>труба д 32 п.пр.</t>
  </si>
  <si>
    <t>12мп</t>
  </si>
  <si>
    <t>тройник 32х20</t>
  </si>
  <si>
    <t>муфта 20</t>
  </si>
  <si>
    <t>уголок 90</t>
  </si>
  <si>
    <t>уголок 25</t>
  </si>
  <si>
    <t xml:space="preserve">смена труб д 20 на п.пр. (12мп) </t>
  </si>
  <si>
    <t>смена ламп (18шт) п-д2,3</t>
  </si>
  <si>
    <t>лампа</t>
  </si>
  <si>
    <t>18шт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</si>
</sst>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0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175" fontId="0" fillId="0" borderId="16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5">
      <selection activeCell="M59" sqref="M59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1</v>
      </c>
      <c r="F5" s="8" t="s">
        <v>131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82</v>
      </c>
      <c r="L6" s="25">
        <v>0</v>
      </c>
      <c r="M6" s="44">
        <f>L6*126.87*1.202</f>
        <v>0</v>
      </c>
    </row>
    <row r="7" spans="2:13" ht="12.75">
      <c r="B7" t="s">
        <v>89</v>
      </c>
      <c r="C7" s="1" t="s">
        <v>90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3.48</v>
      </c>
      <c r="M11" s="44">
        <f t="shared" si="0"/>
        <v>530.6921352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95</v>
      </c>
      <c r="J13" s="16"/>
      <c r="K13" s="18" t="s">
        <v>79</v>
      </c>
      <c r="L13" s="23">
        <v>3.48</v>
      </c>
      <c r="M13" s="44">
        <f t="shared" si="0"/>
        <v>530.6921352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4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4">
        <f t="shared" si="0"/>
        <v>343.119915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4">
        <f t="shared" si="0"/>
        <v>76.24887</v>
      </c>
    </row>
    <row r="20" spans="1:13" ht="12.75">
      <c r="A20" t="s">
        <v>102</v>
      </c>
      <c r="J20" s="20"/>
      <c r="K20" s="27" t="s">
        <v>58</v>
      </c>
      <c r="L20" s="28">
        <f>SUM(L6:L19)</f>
        <v>9.71</v>
      </c>
      <c r="M20" s="33">
        <f>SUM(M6:M19)</f>
        <v>1480.7530554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8" t="s">
        <v>135</v>
      </c>
      <c r="L24" s="63">
        <v>1.03</v>
      </c>
      <c r="M24" s="55">
        <f>L24*126.87*1.202*1.15</f>
        <v>180.63357303</v>
      </c>
    </row>
    <row r="25" spans="1:13" ht="12.75">
      <c r="A25" t="s">
        <v>106</v>
      </c>
      <c r="J25" s="20">
        <v>2</v>
      </c>
      <c r="K25" s="58" t="s">
        <v>136</v>
      </c>
      <c r="L25" s="44">
        <f>0.04*81</f>
        <v>3.24</v>
      </c>
      <c r="M25" s="55">
        <f aca="true" t="shared" si="1" ref="M25:M38">L25*126.87*1.202*1.15</f>
        <v>568.20657924</v>
      </c>
    </row>
    <row r="26" spans="1:13" ht="12.75">
      <c r="A26" t="s">
        <v>107</v>
      </c>
      <c r="J26" s="20">
        <v>3</v>
      </c>
      <c r="K26" s="20" t="s">
        <v>158</v>
      </c>
      <c r="L26" s="64">
        <f>0.12*224.9</f>
        <v>26.988</v>
      </c>
      <c r="M26" s="55">
        <f t="shared" si="1"/>
        <v>4732.950358187999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58" t="s">
        <v>137</v>
      </c>
      <c r="L27" s="56">
        <v>1.03</v>
      </c>
      <c r="M27" s="55">
        <f t="shared" si="1"/>
        <v>180.63357303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138</v>
      </c>
      <c r="L28" s="25">
        <f>0.12*156.46</f>
        <v>18.7752</v>
      </c>
      <c r="M28" s="55">
        <f t="shared" si="1"/>
        <v>3292.6519032551996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159</v>
      </c>
      <c r="L29" s="25">
        <f>0.18*7.1</f>
        <v>1.2779999999999998</v>
      </c>
      <c r="M29" s="55">
        <f t="shared" si="1"/>
        <v>224.1259284779999</v>
      </c>
    </row>
    <row r="30" spans="10:13" ht="12.75">
      <c r="J30" s="20">
        <v>7</v>
      </c>
      <c r="K30" s="20"/>
      <c r="L30" s="25"/>
      <c r="M30" s="55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55">
        <f t="shared" si="1"/>
        <v>0</v>
      </c>
    </row>
    <row r="32" spans="10:13" ht="12.75">
      <c r="J32" s="20">
        <v>9</v>
      </c>
      <c r="K32" s="20"/>
      <c r="L32" s="25"/>
      <c r="M32" s="55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55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55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55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>
        <v>13</v>
      </c>
      <c r="K36" s="20"/>
      <c r="L36" s="25"/>
      <c r="M36" s="55">
        <f t="shared" si="1"/>
        <v>0</v>
      </c>
    </row>
    <row r="37" spans="10:13" ht="12.75">
      <c r="J37" s="20">
        <v>14</v>
      </c>
      <c r="K37" s="20"/>
      <c r="L37" s="25"/>
      <c r="M37" s="55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55">
        <f t="shared" si="1"/>
        <v>0</v>
      </c>
    </row>
    <row r="39" spans="10:13" ht="12.75">
      <c r="J39" s="20"/>
      <c r="K39" s="30" t="s">
        <v>58</v>
      </c>
      <c r="L39" s="28">
        <f>SUM(L24:L38)</f>
        <v>52.34119999999999</v>
      </c>
      <c r="M39" s="33">
        <f>SUM(M24:M38)</f>
        <v>9179.2019152212</v>
      </c>
    </row>
    <row r="40" spans="1:11" ht="12.75">
      <c r="A40" s="2" t="s">
        <v>6</v>
      </c>
      <c r="F40" s="11">
        <v>48079.76</v>
      </c>
      <c r="K40" s="1" t="s">
        <v>62</v>
      </c>
    </row>
    <row r="41" spans="1:13" ht="12.75">
      <c r="A41" t="s">
        <v>7</v>
      </c>
      <c r="F41" s="5">
        <v>38178.81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0.7940723913763296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139</v>
      </c>
      <c r="L43" s="25" t="s">
        <v>140</v>
      </c>
      <c r="M43" s="57">
        <v>496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39078.81</v>
      </c>
      <c r="J44" s="20">
        <v>2</v>
      </c>
      <c r="K44" s="20" t="s">
        <v>145</v>
      </c>
      <c r="L44" s="25" t="s">
        <v>141</v>
      </c>
      <c r="M44" s="25">
        <f>2*23</f>
        <v>46</v>
      </c>
    </row>
    <row r="45" spans="10:13" ht="12.75">
      <c r="J45" s="20">
        <v>3</v>
      </c>
      <c r="K45" s="20" t="s">
        <v>146</v>
      </c>
      <c r="L45" s="25" t="s">
        <v>143</v>
      </c>
      <c r="M45" s="44">
        <f>4*240.5</f>
        <v>962</v>
      </c>
    </row>
    <row r="46" spans="2:13" ht="12.75">
      <c r="B46" s="1" t="s">
        <v>10</v>
      </c>
      <c r="C46" s="1"/>
      <c r="J46" s="20">
        <v>4</v>
      </c>
      <c r="K46" s="20" t="s">
        <v>147</v>
      </c>
      <c r="L46" s="25" t="s">
        <v>140</v>
      </c>
      <c r="M46" s="25">
        <v>6</v>
      </c>
    </row>
    <row r="47" spans="10:13" ht="12.75">
      <c r="J47" s="20">
        <v>5</v>
      </c>
      <c r="K47" s="20" t="s">
        <v>148</v>
      </c>
      <c r="L47" s="25" t="s">
        <v>153</v>
      </c>
      <c r="M47" s="44">
        <f>12*68</f>
        <v>816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149</v>
      </c>
      <c r="L48" s="25" t="s">
        <v>140</v>
      </c>
      <c r="M48" s="25">
        <v>620</v>
      </c>
    </row>
    <row r="49" spans="1:13" ht="12.75">
      <c r="A49" t="s">
        <v>12</v>
      </c>
      <c r="F49" s="11">
        <f>5000*1.202</f>
        <v>6010</v>
      </c>
      <c r="J49" s="20">
        <v>7</v>
      </c>
      <c r="K49" s="20" t="s">
        <v>150</v>
      </c>
      <c r="L49" s="25" t="s">
        <v>140</v>
      </c>
      <c r="M49" s="25">
        <v>96</v>
      </c>
    </row>
    <row r="50" spans="1:13" ht="12.75">
      <c r="A50" s="6" t="s">
        <v>15</v>
      </c>
      <c r="F50" s="11">
        <f>1600*1.202</f>
        <v>1923.1999999999998</v>
      </c>
      <c r="J50" s="20">
        <v>8</v>
      </c>
      <c r="K50" s="20" t="s">
        <v>151</v>
      </c>
      <c r="L50" s="25" t="s">
        <v>140</v>
      </c>
      <c r="M50" s="25">
        <v>493</v>
      </c>
    </row>
    <row r="51" spans="1:13" ht="12.75">
      <c r="A51" s="6" t="s">
        <v>83</v>
      </c>
      <c r="E51" s="5">
        <v>0</v>
      </c>
      <c r="F51" s="11">
        <f>E51*E33</f>
        <v>0</v>
      </c>
      <c r="J51" s="20">
        <v>9</v>
      </c>
      <c r="K51" s="20" t="s">
        <v>152</v>
      </c>
      <c r="L51" s="25" t="s">
        <v>153</v>
      </c>
      <c r="M51" s="25">
        <f>12*134.87</f>
        <v>1618.44</v>
      </c>
    </row>
    <row r="52" spans="1:13" ht="12.75">
      <c r="A52" s="4" t="s">
        <v>34</v>
      </c>
      <c r="F52" s="32">
        <f>F49+F50+F51</f>
        <v>7933.2</v>
      </c>
      <c r="J52" s="20">
        <v>10</v>
      </c>
      <c r="K52" s="20" t="s">
        <v>154</v>
      </c>
      <c r="L52" s="25" t="s">
        <v>141</v>
      </c>
      <c r="M52" s="25">
        <f>2*15.5</f>
        <v>31</v>
      </c>
    </row>
    <row r="53" spans="1:13" ht="12.75">
      <c r="A53" s="4" t="s">
        <v>16</v>
      </c>
      <c r="J53" s="20">
        <v>11</v>
      </c>
      <c r="K53" s="20" t="s">
        <v>155</v>
      </c>
      <c r="L53" s="25" t="s">
        <v>144</v>
      </c>
      <c r="M53" s="25">
        <f>7*66</f>
        <v>462</v>
      </c>
    </row>
    <row r="54" spans="1:13" ht="12.75">
      <c r="A54" t="s">
        <v>74</v>
      </c>
      <c r="D54" s="5">
        <v>1.98</v>
      </c>
      <c r="E54" t="s">
        <v>14</v>
      </c>
      <c r="F54" s="11">
        <f>E33*D54</f>
        <v>6181.758</v>
      </c>
      <c r="J54" s="20">
        <v>12</v>
      </c>
      <c r="K54" s="20" t="s">
        <v>156</v>
      </c>
      <c r="L54" s="25" t="s">
        <v>142</v>
      </c>
      <c r="M54" s="25">
        <f>3*21.72</f>
        <v>65.16</v>
      </c>
    </row>
    <row r="55" spans="1:13" ht="12.75">
      <c r="A55" t="s">
        <v>78</v>
      </c>
      <c r="B55">
        <v>869.5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13</v>
      </c>
      <c r="K55" s="20" t="s">
        <v>157</v>
      </c>
      <c r="L55" s="25" t="s">
        <v>140</v>
      </c>
      <c r="M55" s="25">
        <v>24.4</v>
      </c>
    </row>
    <row r="56" spans="1:13" ht="12.75">
      <c r="A56" s="4" t="s">
        <v>17</v>
      </c>
      <c r="B56" s="10"/>
      <c r="C56" s="10"/>
      <c r="F56" s="32">
        <f>SUM(F54:F55)</f>
        <v>6181.758</v>
      </c>
      <c r="J56" s="20">
        <v>14</v>
      </c>
      <c r="K56" s="20" t="s">
        <v>155</v>
      </c>
      <c r="L56" s="25" t="s">
        <v>141</v>
      </c>
      <c r="M56" s="25">
        <f>2*48.77</f>
        <v>97.54</v>
      </c>
    </row>
    <row r="57" spans="1:13" ht="12.75">
      <c r="A57" s="4" t="s">
        <v>18</v>
      </c>
      <c r="B57" s="4"/>
      <c r="J57" s="20">
        <v>15</v>
      </c>
      <c r="K57" s="20" t="s">
        <v>155</v>
      </c>
      <c r="L57" s="25" t="s">
        <v>141</v>
      </c>
      <c r="M57" s="25">
        <f>2*90.85</f>
        <v>181.7</v>
      </c>
    </row>
    <row r="58" spans="1:13" ht="12.75">
      <c r="A58" t="s">
        <v>19</v>
      </c>
      <c r="C58" s="51">
        <v>183454</v>
      </c>
      <c r="D58">
        <v>228897.7</v>
      </c>
      <c r="E58">
        <v>3122.1</v>
      </c>
      <c r="F58" s="34">
        <f>C58/D58*E58</f>
        <v>2502.260762777433</v>
      </c>
      <c r="J58" s="20">
        <v>16</v>
      </c>
      <c r="K58" s="20" t="s">
        <v>160</v>
      </c>
      <c r="L58" s="25" t="s">
        <v>161</v>
      </c>
      <c r="M58" s="25">
        <f>0.18*14.5</f>
        <v>2.61</v>
      </c>
    </row>
    <row r="59" spans="1:13" ht="12.75">
      <c r="A59" t="s">
        <v>20</v>
      </c>
      <c r="F59" s="34">
        <f>M20</f>
        <v>1480.7530554</v>
      </c>
      <c r="J59" s="20">
        <v>17</v>
      </c>
      <c r="K59" s="20"/>
      <c r="L59" s="25"/>
      <c r="M59" s="25"/>
    </row>
    <row r="60" spans="1:13" ht="12.75">
      <c r="A60" t="s">
        <v>21</v>
      </c>
      <c r="F60" s="11">
        <f>M39</f>
        <v>9179.2019152212</v>
      </c>
      <c r="J60" s="20"/>
      <c r="K60" s="20"/>
      <c r="L60" s="31" t="s">
        <v>65</v>
      </c>
      <c r="M60" s="28">
        <f>SUM(M43:M59)</f>
        <v>6017.849999999999</v>
      </c>
    </row>
    <row r="61" spans="1:6" ht="12.75">
      <c r="A61" t="s">
        <v>73</v>
      </c>
      <c r="F61" s="5">
        <f>1*600*1.202</f>
        <v>721.1999999999999</v>
      </c>
    </row>
    <row r="62" spans="1:6" ht="12.75">
      <c r="A62" t="s">
        <v>22</v>
      </c>
      <c r="F62" s="5">
        <f>M60</f>
        <v>6017.849999999999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3122.1</v>
      </c>
      <c r="C65" t="s">
        <v>13</v>
      </c>
      <c r="D65" s="11">
        <v>0.19</v>
      </c>
      <c r="E65" t="s">
        <v>14</v>
      </c>
      <c r="F65" s="11">
        <f>B65*D65</f>
        <v>593.199</v>
      </c>
    </row>
    <row r="66" spans="1:6" s="51" customFormat="1" ht="12.75">
      <c r="A66" s="51" t="s">
        <v>77</v>
      </c>
      <c r="B66" s="59"/>
      <c r="C66" s="59"/>
      <c r="D66" s="60"/>
      <c r="E66" s="59"/>
      <c r="F66" s="60">
        <v>0</v>
      </c>
    </row>
    <row r="67" spans="1:6" ht="12.75">
      <c r="A67" s="49" t="s">
        <v>84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20494.464733398632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0.2</v>
      </c>
      <c r="E70" t="s">
        <v>14</v>
      </c>
      <c r="F70" s="11">
        <f>B70*D70</f>
        <v>624.4200000000001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1.11</v>
      </c>
      <c r="E73" t="s">
        <v>14</v>
      </c>
      <c r="F73" s="11">
        <f>B73*D73</f>
        <v>3465.5310000000004</v>
      </c>
    </row>
    <row r="74" spans="1:6" ht="12.75">
      <c r="A74" s="4" t="s">
        <v>29</v>
      </c>
      <c r="F74" s="32">
        <f>F70+F73</f>
        <v>4089.9510000000005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1.96</v>
      </c>
      <c r="E77" t="s">
        <v>14</v>
      </c>
      <c r="F77" s="11">
        <f>B77*D77</f>
        <v>6119.316</v>
      </c>
    </row>
    <row r="78" spans="1:6" ht="12.75">
      <c r="A78" s="4" t="s">
        <v>32</v>
      </c>
      <c r="F78" s="32">
        <f>SUM(F77)</f>
        <v>6119.316</v>
      </c>
    </row>
    <row r="79" spans="1:6" ht="12.75">
      <c r="A79" s="45" t="s">
        <v>76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33</v>
      </c>
      <c r="B80" s="1"/>
      <c r="F80" s="32">
        <f>F52+F56+F68+F74+F78+F79</f>
        <v>44818.689733398634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2599.4840045371207</v>
      </c>
      <c r="I81" s="7"/>
    </row>
    <row r="82" spans="1:9" ht="12.75">
      <c r="A82" s="1"/>
      <c r="B82" s="35" t="s">
        <v>128</v>
      </c>
      <c r="C82" s="35"/>
      <c r="D82" s="1"/>
      <c r="E82" s="61"/>
      <c r="F82" s="62">
        <v>1655.28</v>
      </c>
      <c r="I82" s="7"/>
    </row>
    <row r="83" spans="1:9" ht="12.75">
      <c r="A83" s="1"/>
      <c r="B83" s="35" t="s">
        <v>129</v>
      </c>
      <c r="C83" s="35"/>
      <c r="D83" s="1"/>
      <c r="E83" s="61"/>
      <c r="F83" s="62">
        <v>343.59</v>
      </c>
      <c r="I83" s="7"/>
    </row>
    <row r="84" spans="1:9" ht="12.75">
      <c r="A84" s="1"/>
      <c r="B84" s="35" t="s">
        <v>130</v>
      </c>
      <c r="C84" s="35"/>
      <c r="D84" s="1"/>
      <c r="E84" s="61"/>
      <c r="F84" s="62">
        <v>2404.67</v>
      </c>
      <c r="I84" s="7"/>
    </row>
    <row r="85" spans="1:6" ht="15">
      <c r="A85" s="12" t="s">
        <v>35</v>
      </c>
      <c r="B85" s="12"/>
      <c r="C85" s="12"/>
      <c r="D85" s="12"/>
      <c r="E85" s="12"/>
      <c r="F85" s="41">
        <f>F80+F81+F82+F83+F84</f>
        <v>51821.71373793575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43101</v>
      </c>
      <c r="C87" s="39">
        <v>-74252</v>
      </c>
      <c r="D87" s="42">
        <f>F44</f>
        <v>39078.81</v>
      </c>
      <c r="E87" s="42">
        <f>F85</f>
        <v>51821.71373793575</v>
      </c>
      <c r="F87" s="43">
        <f>C87+D87-E87</f>
        <v>-86994.90373793576</v>
      </c>
    </row>
    <row r="89" spans="1:6" ht="12.75">
      <c r="A89" t="s">
        <v>111</v>
      </c>
      <c r="C89" s="53">
        <v>43101</v>
      </c>
      <c r="D89" s="8" t="s">
        <v>112</v>
      </c>
      <c r="E89" s="53">
        <v>43131</v>
      </c>
      <c r="F89" t="s">
        <v>113</v>
      </c>
    </row>
    <row r="90" spans="1:7" ht="12.75">
      <c r="A90" t="s">
        <v>114</v>
      </c>
      <c r="F90" s="54">
        <f>E87</f>
        <v>51821.71373793575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2017-08-21T12:46:48Z</cp:lastPrinted>
  <dcterms:created xsi:type="dcterms:W3CDTF">2008-08-18T07:30:19Z</dcterms:created>
  <dcterms:modified xsi:type="dcterms:W3CDTF">2018-04-10T11:06:36Z</dcterms:modified>
  <cp:category/>
  <cp:version/>
  <cp:contentType/>
  <cp:contentStatus/>
</cp:coreProperties>
</file>