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<sst xmlns="http://schemas.openxmlformats.org/spreadsheetml/2006/main" count="189" uniqueCount="160">
  <si>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</si>
  <si>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</si>
  <si>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</si>
  <si>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</si>
  <si>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</si>
  <si>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</si>
  <si>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</si>
  <si>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</si>
  <si>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</si>
  <si>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</si>
  <si>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</si>
  <si>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</si>
  <si>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</si>
  <si>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</si>
  <si>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</si>
  <si>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</si>
  <si>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</si>
  <si>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</si>
  <si>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</si>
  <si>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</si>
  <si>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</si>
  <si>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</si>
  <si>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</si>
  <si>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</si>
  <si>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</si>
  <si>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</si>
  <si>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</si>
  <si>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</si>
  <si>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</si>
  <si>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</si>
  <si>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</si>
  <si>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</si>
  <si>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</si>
  <si>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</si>
  <si>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</si>
  <si>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</si>
  <si>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</si>
  <si>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</si>
  <si>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</si>
  <si>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</si>
  <si>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</si>
  <si>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</si>
  <si>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</si>
  <si>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</si>
  <si>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</si>
  <si>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</si>
  <si>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</si>
  <si>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</si>
  <si>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</si>
  <si>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</si>
  <si>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</si>
  <si>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</si>
  <si>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</si>
  <si>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</si>
  <si>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</si>
  <si>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</si>
  <si>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</si>
  <si>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</si>
  <si>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</si>
  <si>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</si>
  <si>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</si>
  <si>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</si>
  <si>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</si>
  <si>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</si>
  <si>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</si>
  <si>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</si>
  <si>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</si>
  <si>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</si>
  <si>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</si>
  <si>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</si>
  <si>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</si>
  <si>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</si>
  <si>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</si>
  <si>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</si>
  <si>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</si>
  <si>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</si>
  <si>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</si>
  <si>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</si>
  <si>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</si>
  <si>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</si>
  <si>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</si>
  <si>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</si>
  <si>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</si>
  <si>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</si>
  <si>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</si>
  <si>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</si>
  <si>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</si>
  <si>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</si>
  <si>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</si>
  <si>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</si>
  <si>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</si>
  <si>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</si>
  <si>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</si>
  <si>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</si>
  <si>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</si>
  <si>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</si>
  <si>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</si>
  <si>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</si>
  <si>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</si>
  <si>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</si>
  <si>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</si>
  <si>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</si>
  <si>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</si>
  <si>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</si>
  <si>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</si>
  <si>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</si>
  <si>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</si>
  <si>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</si>
  <si>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</si>
  <si>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</si>
  <si>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</si>
  <si>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</si>
  <si>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</si>
  <si>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</si>
  <si>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</si>
  <si>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</si>
  <si>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</si>
  <si>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</si>
  <si>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</si>
  <si>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</si>
  <si>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</si>
  <si>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</si>
  <si>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</si>
  <si>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</si>
  <si>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</si>
  <si>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</si>
  <si>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</si>
  <si>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</si>
  <si>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</si>
  <si>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</si>
  <si>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</si>
  <si>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2018 г.</t>
  </si>
  <si>
    <t>мая</t>
  </si>
  <si>
    <t>за   май  2018 г.</t>
  </si>
  <si>
    <t>ост.на 01.06</t>
  </si>
  <si>
    <t>устр-во врезки 25 (2шт)подвал</t>
  </si>
  <si>
    <t>смена труб д 25 на п.пр. (2мп) подвал</t>
  </si>
  <si>
    <t>смена вентиля д 25 (1шт) подвал</t>
  </si>
  <si>
    <t>смена сгона д 25 (1шт) подвал</t>
  </si>
  <si>
    <t>труба д 25 п.пр.</t>
  </si>
  <si>
    <t>2мп</t>
  </si>
  <si>
    <t>муфта 32</t>
  </si>
  <si>
    <t>1шт</t>
  </si>
  <si>
    <t>врезка25</t>
  </si>
  <si>
    <t>2шт</t>
  </si>
  <si>
    <t>электроды</t>
  </si>
  <si>
    <t>2кг</t>
  </si>
  <si>
    <t>вентиль д 25</t>
  </si>
  <si>
    <t>сгон 25</t>
  </si>
  <si>
    <t>муфта 25</t>
  </si>
  <si>
    <t>к/гайка 25</t>
  </si>
  <si>
    <t>устр-во врезки (2шт)</t>
  </si>
  <si>
    <t>смена вентиля д 15 (2шт)</t>
  </si>
  <si>
    <t>смена сгона д 15 (1шт)</t>
  </si>
  <si>
    <t>сгон д 15</t>
  </si>
  <si>
    <t>маслянная окраска эл.узла.</t>
  </si>
  <si>
    <t>краска зеленая 0,9кг</t>
  </si>
  <si>
    <t>побелка деревьев</t>
  </si>
  <si>
    <t>известь</t>
  </si>
  <si>
    <t>5кг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</si>
</sst>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K48" sqref="K48:M48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84</v>
      </c>
      <c r="D2" s="8">
        <v>5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46">
        <f>L6*126.87*1.202</f>
        <v>0</v>
      </c>
    </row>
    <row r="7" spans="2:13" ht="12.75">
      <c r="B7" t="s">
        <v>88</v>
      </c>
      <c r="C7" s="1" t="s">
        <v>89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3.72</v>
      </c>
      <c r="M11" s="46">
        <f t="shared" si="0"/>
        <v>511.085592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6">
        <f t="shared" si="0"/>
        <v>511.085592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0</v>
      </c>
      <c r="M17" s="46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6">
        <f t="shared" si="0"/>
        <v>309.12435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6">
        <f t="shared" si="0"/>
        <v>68.6943</v>
      </c>
    </row>
    <row r="20" spans="1:13" ht="12.75">
      <c r="A20" t="s">
        <v>101</v>
      </c>
      <c r="J20" s="20"/>
      <c r="K20" s="27" t="s">
        <v>58</v>
      </c>
      <c r="L20" s="28">
        <f>SUM(L6:L19)</f>
        <v>10.190000000000001</v>
      </c>
      <c r="M20" s="34">
        <f>SUM(M6:M19)</f>
        <v>1399.989834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136</v>
      </c>
      <c r="L24" s="25">
        <f>0.02*184.3</f>
        <v>3.6860000000000004</v>
      </c>
      <c r="M24" s="33">
        <f>L24*126.87*1.202*1.15</f>
        <v>646.422670086</v>
      </c>
    </row>
    <row r="25" spans="1:13" ht="12.75">
      <c r="A25" t="s">
        <v>105</v>
      </c>
      <c r="J25" s="20">
        <v>2</v>
      </c>
      <c r="K25" s="20" t="s">
        <v>135</v>
      </c>
      <c r="L25" s="46">
        <f>4.46*2</f>
        <v>8.92</v>
      </c>
      <c r="M25" s="33">
        <f aca="true" t="shared" si="1" ref="M25:M32">L25*126.87*1.202*1.15</f>
        <v>1564.3218169199997</v>
      </c>
    </row>
    <row r="26" spans="1:13" ht="12.75">
      <c r="A26" t="s">
        <v>106</v>
      </c>
      <c r="J26" s="20">
        <v>3</v>
      </c>
      <c r="K26" s="20" t="s">
        <v>137</v>
      </c>
      <c r="L26" s="25">
        <v>1.03</v>
      </c>
      <c r="M26" s="33">
        <f t="shared" si="1"/>
        <v>180.63357303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 t="s">
        <v>138</v>
      </c>
      <c r="L27" s="25">
        <v>0.41</v>
      </c>
      <c r="M27" s="33">
        <f t="shared" si="1"/>
        <v>71.90268440999999</v>
      </c>
    </row>
    <row r="28" spans="1:13" ht="12.75">
      <c r="A28" t="s">
        <v>108</v>
      </c>
      <c r="B28" s="1"/>
      <c r="C28" s="1"/>
      <c r="D28" s="1"/>
      <c r="J28" s="20">
        <v>5</v>
      </c>
      <c r="K28" s="20" t="s">
        <v>151</v>
      </c>
      <c r="L28" s="25">
        <v>9.66</v>
      </c>
      <c r="M28" s="33">
        <f t="shared" si="1"/>
        <v>1694.0973936599999</v>
      </c>
    </row>
    <row r="29" spans="1:13" ht="12.75">
      <c r="A29" t="s">
        <v>109</v>
      </c>
      <c r="B29" s="1"/>
      <c r="C29" s="8"/>
      <c r="D29" s="8"/>
      <c r="J29" s="20">
        <v>6</v>
      </c>
      <c r="K29" s="20" t="s">
        <v>152</v>
      </c>
      <c r="L29" s="25">
        <v>1.62</v>
      </c>
      <c r="M29" s="33">
        <f t="shared" si="1"/>
        <v>284.10328962</v>
      </c>
    </row>
    <row r="30" spans="10:13" ht="12.75">
      <c r="J30" s="20">
        <v>7</v>
      </c>
      <c r="K30" s="20" t="s">
        <v>153</v>
      </c>
      <c r="L30" s="25">
        <v>0.28</v>
      </c>
      <c r="M30" s="33">
        <f t="shared" si="1"/>
        <v>49.104272279999996</v>
      </c>
    </row>
    <row r="31" spans="2:13" ht="12.75">
      <c r="B31" t="s">
        <v>0</v>
      </c>
      <c r="J31" s="20">
        <v>8</v>
      </c>
      <c r="K31" s="20" t="s">
        <v>155</v>
      </c>
      <c r="L31" s="25">
        <v>2.45</v>
      </c>
      <c r="M31" s="33">
        <f t="shared" si="1"/>
        <v>429.66238244999994</v>
      </c>
    </row>
    <row r="32" spans="10:13" ht="12.75">
      <c r="J32" s="20">
        <v>9</v>
      </c>
      <c r="K32" s="20" t="s">
        <v>157</v>
      </c>
      <c r="L32" s="25">
        <v>1.85</v>
      </c>
      <c r="M32" s="33">
        <f t="shared" si="1"/>
        <v>324.43894185000005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29.906000000000002</v>
      </c>
      <c r="M33" s="34">
        <f>SUM(M24:M32)</f>
        <v>5244.687024306001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139</v>
      </c>
      <c r="L37" s="25" t="s">
        <v>140</v>
      </c>
      <c r="M37" s="25">
        <f>2*99</f>
        <v>198</v>
      </c>
    </row>
    <row r="38" spans="2:13" ht="12.75">
      <c r="B38" s="1" t="s">
        <v>5</v>
      </c>
      <c r="C38" s="1"/>
      <c r="J38" s="20">
        <v>2</v>
      </c>
      <c r="K38" s="20" t="s">
        <v>141</v>
      </c>
      <c r="L38" s="25" t="s">
        <v>142</v>
      </c>
      <c r="M38" s="46">
        <v>297.62</v>
      </c>
    </row>
    <row r="39" spans="10:13" ht="12.75">
      <c r="J39" s="20">
        <v>3</v>
      </c>
      <c r="K39" s="20" t="s">
        <v>141</v>
      </c>
      <c r="L39" s="25" t="s">
        <v>142</v>
      </c>
      <c r="M39" s="25">
        <v>155</v>
      </c>
    </row>
    <row r="40" spans="1:13" ht="12.75">
      <c r="A40" s="2" t="s">
        <v>6</v>
      </c>
      <c r="F40" s="11">
        <v>53423</v>
      </c>
      <c r="J40" s="20">
        <v>4</v>
      </c>
      <c r="K40" s="20" t="s">
        <v>143</v>
      </c>
      <c r="L40" s="25" t="s">
        <v>144</v>
      </c>
      <c r="M40" s="25">
        <f>2*51.7</f>
        <v>103.4</v>
      </c>
    </row>
    <row r="41" spans="1:13" ht="12.75">
      <c r="A41" t="s">
        <v>7</v>
      </c>
      <c r="F41" s="5">
        <v>51979.32</v>
      </c>
      <c r="J41" s="20">
        <v>5</v>
      </c>
      <c r="K41" s="20" t="s">
        <v>145</v>
      </c>
      <c r="L41" s="25" t="s">
        <v>146</v>
      </c>
      <c r="M41" s="25">
        <f>2*155</f>
        <v>310</v>
      </c>
    </row>
    <row r="42" spans="2:13" ht="12.75">
      <c r="B42" t="s">
        <v>8</v>
      </c>
      <c r="F42" s="9">
        <f>F41/F40</f>
        <v>0.9729764333713944</v>
      </c>
      <c r="J42" s="20">
        <v>6</v>
      </c>
      <c r="K42" s="20" t="s">
        <v>147</v>
      </c>
      <c r="L42" s="25" t="s">
        <v>142</v>
      </c>
      <c r="M42" s="25">
        <f>539</f>
        <v>539</v>
      </c>
    </row>
    <row r="43" spans="1:13" ht="12.75">
      <c r="A43" t="s">
        <v>127</v>
      </c>
      <c r="F43" s="5">
        <f>250+400+250</f>
        <v>900</v>
      </c>
      <c r="J43" s="20">
        <v>7</v>
      </c>
      <c r="K43" s="20" t="s">
        <v>148</v>
      </c>
      <c r="L43" s="25" t="s">
        <v>142</v>
      </c>
      <c r="M43" s="42">
        <v>51.7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52879.32</v>
      </c>
      <c r="J44" s="20">
        <v>8</v>
      </c>
      <c r="K44" s="20" t="s">
        <v>149</v>
      </c>
      <c r="L44" s="25" t="s">
        <v>142</v>
      </c>
      <c r="M44" s="42">
        <v>15</v>
      </c>
    </row>
    <row r="45" spans="10:13" ht="12.75">
      <c r="J45" s="20">
        <v>9</v>
      </c>
      <c r="K45" s="20" t="s">
        <v>150</v>
      </c>
      <c r="L45" s="25" t="s">
        <v>142</v>
      </c>
      <c r="M45" s="42">
        <v>20</v>
      </c>
    </row>
    <row r="46" spans="2:13" ht="12.75">
      <c r="B46" s="1" t="s">
        <v>10</v>
      </c>
      <c r="C46" s="1"/>
      <c r="J46" s="20">
        <v>10</v>
      </c>
      <c r="K46" s="54" t="s">
        <v>154</v>
      </c>
      <c r="L46" s="55" t="s">
        <v>142</v>
      </c>
      <c r="M46" s="47">
        <v>36.49</v>
      </c>
    </row>
    <row r="47" spans="10:13" ht="12.75">
      <c r="J47" s="20">
        <v>11</v>
      </c>
      <c r="K47" s="54" t="s">
        <v>156</v>
      </c>
      <c r="L47" s="55" t="s">
        <v>144</v>
      </c>
      <c r="M47" s="47">
        <f>2*156.31</f>
        <v>312.62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4" t="s">
        <v>158</v>
      </c>
      <c r="L48" s="55" t="s">
        <v>159</v>
      </c>
      <c r="M48" s="47">
        <v>45.8</v>
      </c>
    </row>
    <row r="49" spans="1:13" ht="12.75">
      <c r="A49" t="s">
        <v>12</v>
      </c>
      <c r="F49" s="11">
        <f>(5040+810)*1.202</f>
        <v>7031.7</v>
      </c>
      <c r="J49" s="20">
        <v>13</v>
      </c>
      <c r="K49" s="54"/>
      <c r="L49" s="55"/>
      <c r="M49" s="47"/>
    </row>
    <row r="50" spans="1:13" ht="12.75">
      <c r="A50" s="6" t="s">
        <v>15</v>
      </c>
      <c r="F50" s="5">
        <f>2500*1.202</f>
        <v>3005</v>
      </c>
      <c r="J50" s="20">
        <v>14</v>
      </c>
      <c r="K50" s="54"/>
      <c r="L50" s="55"/>
      <c r="M50" s="47"/>
    </row>
    <row r="51" spans="1:13" ht="12.75">
      <c r="A51" s="6" t="s">
        <v>82</v>
      </c>
      <c r="E51" s="5">
        <v>0</v>
      </c>
      <c r="F51" s="5">
        <f>E51*E33</f>
        <v>0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10036.7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1.99</v>
      </c>
      <c r="E54" t="s">
        <v>14</v>
      </c>
      <c r="F54" s="11">
        <f>E33*D54</f>
        <v>6829.083</v>
      </c>
      <c r="J54" s="20">
        <v>18</v>
      </c>
      <c r="K54" s="20"/>
      <c r="L54" s="25"/>
      <c r="M54" s="42"/>
    </row>
    <row r="55" spans="1:13" ht="12.75">
      <c r="A55" t="s">
        <v>78</v>
      </c>
      <c r="B55">
        <v>929.3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6829.083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42"/>
      <c r="M57" s="42"/>
    </row>
    <row r="58" spans="1:13" ht="12.75">
      <c r="A58" t="s">
        <v>19</v>
      </c>
      <c r="C58" s="53">
        <v>184596</v>
      </c>
      <c r="D58">
        <v>228897.7</v>
      </c>
      <c r="E58">
        <v>3431.7</v>
      </c>
      <c r="F58" s="35">
        <f>C58/D58*E58</f>
        <v>2767.516201342346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1399.989834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5244.687024306001</v>
      </c>
      <c r="J60" s="20"/>
      <c r="K60" s="20"/>
      <c r="L60" s="31" t="s">
        <v>65</v>
      </c>
      <c r="M60" s="28">
        <f>SUM(M37:M59)</f>
        <v>2084.63</v>
      </c>
    </row>
    <row r="61" spans="1:6" ht="12.75">
      <c r="A61" t="s">
        <v>73</v>
      </c>
      <c r="F61" s="5">
        <f>0*600*1.202</f>
        <v>0</v>
      </c>
    </row>
    <row r="62" spans="1:6" ht="12.75">
      <c r="A62" t="s">
        <v>22</v>
      </c>
      <c r="F62" s="5">
        <f>M60</f>
        <v>2084.63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0.35</v>
      </c>
      <c r="E65" t="s">
        <v>14</v>
      </c>
      <c r="F65" s="11">
        <f>B65*D65</f>
        <v>1201.0949999999998</v>
      </c>
    </row>
    <row r="66" spans="1:6" s="53" customFormat="1" ht="12.75">
      <c r="A66" s="53" t="s">
        <v>77</v>
      </c>
      <c r="D66" s="59"/>
      <c r="F66" s="59">
        <v>0</v>
      </c>
    </row>
    <row r="67" spans="1:6" ht="12.75">
      <c r="A67" t="s">
        <v>83</v>
      </c>
      <c r="D67" s="11">
        <v>0</v>
      </c>
      <c r="F67" s="11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12697.918059648347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0.26</v>
      </c>
      <c r="E70" t="s">
        <v>14</v>
      </c>
      <c r="F70" s="11">
        <f>B70*D70</f>
        <v>892.242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0.9</v>
      </c>
      <c r="E73" t="s">
        <v>14</v>
      </c>
      <c r="F73" s="11">
        <f>B73*D73</f>
        <v>3088.5299999999997</v>
      </c>
    </row>
    <row r="74" spans="1:6" ht="12.75">
      <c r="A74" s="10" t="s">
        <v>29</v>
      </c>
      <c r="F74" s="32">
        <f>F70+F73</f>
        <v>3980.772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2.02</v>
      </c>
      <c r="E77" t="s">
        <v>14</v>
      </c>
      <c r="F77" s="11">
        <f>B77*D77</f>
        <v>6932.034</v>
      </c>
    </row>
    <row r="78" spans="1:6" ht="12.75">
      <c r="A78" s="10" t="s">
        <v>32</v>
      </c>
      <c r="F78" s="32">
        <f>SUM(F77)</f>
        <v>6932.034</v>
      </c>
    </row>
    <row r="79" spans="1:6" ht="12.75">
      <c r="A79" s="48" t="s">
        <v>76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2">
        <f>F52+F56+F68+F74+F78+F79</f>
        <v>40476.50705964834</v>
      </c>
    </row>
    <row r="81" spans="1:9" ht="12.75">
      <c r="A81" s="1" t="s">
        <v>125</v>
      </c>
      <c r="B81" s="36"/>
      <c r="C81" s="36">
        <v>0.058</v>
      </c>
      <c r="D81" s="1"/>
      <c r="E81" s="1"/>
      <c r="F81" s="32">
        <f>F80*5.8%</f>
        <v>2347.6374094596035</v>
      </c>
      <c r="I81" s="7"/>
    </row>
    <row r="82" spans="1:9" ht="12.75">
      <c r="A82" s="1"/>
      <c r="B82" s="36" t="s">
        <v>128</v>
      </c>
      <c r="C82" s="36"/>
      <c r="D82" s="1"/>
      <c r="E82" s="60"/>
      <c r="F82" s="61">
        <v>2926</v>
      </c>
      <c r="I82" s="7"/>
    </row>
    <row r="83" spans="1:9" ht="12.75">
      <c r="A83" s="1"/>
      <c r="B83" s="36" t="s">
        <v>129</v>
      </c>
      <c r="C83" s="36"/>
      <c r="D83" s="1"/>
      <c r="E83" s="60"/>
      <c r="F83" s="61">
        <v>583.42</v>
      </c>
      <c r="I83" s="7"/>
    </row>
    <row r="84" spans="1:9" ht="12.75">
      <c r="A84" s="1"/>
      <c r="B84" s="36" t="s">
        <v>130</v>
      </c>
      <c r="C84" s="36"/>
      <c r="D84" s="1"/>
      <c r="E84" s="60"/>
      <c r="F84" s="61">
        <v>4255.59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50589.15446910795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43221</v>
      </c>
      <c r="C87" s="40">
        <v>-198184</v>
      </c>
      <c r="D87" s="44">
        <f>F44</f>
        <v>52879.32</v>
      </c>
      <c r="E87" s="44">
        <f>F85</f>
        <v>50589.15446910795</v>
      </c>
      <c r="F87" s="45">
        <f>C87+D87-E87</f>
        <v>-195893.83446910794</v>
      </c>
    </row>
    <row r="89" spans="1:6" ht="13.5" thickBot="1">
      <c r="A89" t="s">
        <v>110</v>
      </c>
      <c r="C89" s="57">
        <v>43221</v>
      </c>
      <c r="D89" s="8" t="s">
        <v>111</v>
      </c>
      <c r="E89" s="57">
        <v>43251</v>
      </c>
      <c r="F89" t="s">
        <v>112</v>
      </c>
    </row>
    <row r="90" spans="1:7" ht="13.5" thickBot="1">
      <c r="A90" t="s">
        <v>113</v>
      </c>
      <c r="F90" s="58">
        <f>E87</f>
        <v>50589.15446910795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2017-08-21T12:47:09Z</cp:lastPrinted>
  <dcterms:created xsi:type="dcterms:W3CDTF">2008-08-18T07:30:19Z</dcterms:created>
  <dcterms:modified xsi:type="dcterms:W3CDTF">2018-07-26T11:22:49Z</dcterms:modified>
  <cp:category/>
  <cp:version/>
  <cp:contentType/>
  <cp:contentStatus/>
</cp:coreProperties>
</file>