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<sst xmlns="http://schemas.openxmlformats.org/spreadsheetml/2006/main" count="180" uniqueCount="156">
  <si>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</si>
  <si>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</si>
  <si>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</si>
  <si>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</si>
  <si>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</si>
  <si>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</si>
  <si>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</si>
  <si>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</si>
  <si>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</si>
  <si>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</si>
  <si>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</si>
  <si>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</si>
  <si>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</si>
  <si>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</si>
  <si>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</si>
  <si>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</si>
  <si>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</si>
  <si>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</si>
  <si>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</si>
  <si>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</si>
  <si>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</si>
  <si>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</si>
  <si>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</si>
  <si>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</si>
  <si>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</si>
  <si>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</si>
  <si>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</si>
  <si>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</si>
  <si>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</si>
  <si>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</si>
  <si>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</si>
  <si>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</si>
  <si>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</si>
  <si>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</si>
  <si>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</si>
  <si>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</si>
  <si>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</si>
  <si>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</si>
  <si>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</si>
  <si>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</si>
  <si>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</si>
  <si>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</si>
  <si>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</si>
  <si>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</si>
  <si>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</si>
  <si>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</si>
  <si>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</si>
  <si>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</si>
  <si>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</si>
  <si>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</si>
  <si>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</si>
  <si>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</si>
  <si>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</si>
  <si>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</si>
  <si>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</si>
  <si>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</si>
  <si>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</si>
  <si>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</si>
  <si>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</si>
  <si>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</si>
  <si>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</si>
  <si>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</si>
  <si>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</si>
  <si>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</si>
  <si>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</si>
  <si>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</si>
  <si>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</si>
  <si>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</si>
  <si>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</si>
  <si>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</si>
  <si>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</si>
  <si>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</si>
  <si>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</si>
  <si>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</si>
  <si>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</si>
  <si>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</si>
  <si>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</si>
  <si>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</si>
  <si>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</si>
  <si>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</si>
  <si>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</si>
  <si>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</si>
  <si>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</si>
  <si>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</si>
  <si>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</si>
  <si>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</si>
  <si>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</si>
  <si>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</si>
  <si>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</si>
  <si>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</si>
  <si>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</si>
  <si>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</si>
  <si>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</si>
  <si>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</si>
  <si>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</si>
  <si>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</si>
  <si>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</si>
  <si>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</si>
  <si>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</si>
  <si>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</si>
  <si>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</si>
  <si>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</si>
  <si>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</si>
  <si>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</si>
  <si>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</si>
  <si>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</si>
  <si>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</si>
  <si>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</si>
  <si>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</si>
  <si>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</si>
  <si>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</si>
  <si>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</si>
  <si>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</si>
  <si>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</si>
  <si>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</si>
  <si>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</si>
  <si>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</si>
  <si>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</si>
  <si>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</si>
  <si>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</si>
  <si>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</si>
  <si>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</si>
  <si>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</si>
  <si>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</si>
  <si>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</si>
  <si>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</si>
  <si>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</si>
  <si>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</si>
  <si>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</si>
  <si>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</si>
  <si>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</si>
  <si>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</si>
  <si>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</si>
  <si>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</si>
  <si>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</si>
  <si>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</si>
  <si>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прочистка канализации п-д1</t>
  </si>
  <si>
    <t>установка фланца д 100 (2шт) эл.уз.</t>
  </si>
  <si>
    <t>фланец д 100</t>
  </si>
  <si>
    <t>2шт</t>
  </si>
  <si>
    <t>болт</t>
  </si>
  <si>
    <t>8шт</t>
  </si>
  <si>
    <t xml:space="preserve">гайка </t>
  </si>
  <si>
    <t>устройство вытяжки на крыше (2мп)</t>
  </si>
  <si>
    <t>труба д 100</t>
  </si>
  <si>
    <t>2мп</t>
  </si>
  <si>
    <t>пена</t>
  </si>
  <si>
    <t>1шт</t>
  </si>
  <si>
    <t>эластобит (работы проведены в декабре 2017г)</t>
  </si>
  <si>
    <t>6 рул.</t>
  </si>
  <si>
    <t>пропан</t>
  </si>
  <si>
    <t>30кг</t>
  </si>
  <si>
    <t>жидкая кровля</t>
  </si>
  <si>
    <t>смена ламп (12шт)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</si>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</sst>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53" sqref="D53:D7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568.8165702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568.8165702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12.5</v>
      </c>
      <c r="M17" s="48">
        <f t="shared" si="0"/>
        <v>1906.22175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343.119915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22.71</v>
      </c>
      <c r="M20" s="33">
        <f>SUM(M6:M19)</f>
        <v>3463.2236754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L24*126.87*1.202*1.15</f>
        <v>847.0486968299999</v>
      </c>
    </row>
    <row r="25" spans="1:13" ht="12.75">
      <c r="A25" t="s">
        <v>107</v>
      </c>
      <c r="J25" s="20">
        <v>2</v>
      </c>
      <c r="K25" s="20" t="s">
        <v>137</v>
      </c>
      <c r="L25" s="48">
        <f>2*1.46</f>
        <v>2.92</v>
      </c>
      <c r="M25" s="32">
        <f aca="true" t="shared" si="1" ref="M25:M38">L25*126.87*1.202*1.15</f>
        <v>512.0874109199999</v>
      </c>
    </row>
    <row r="26" spans="1:13" ht="12.75">
      <c r="A26" t="s">
        <v>108</v>
      </c>
      <c r="J26" s="20">
        <v>3</v>
      </c>
      <c r="K26" s="20" t="s">
        <v>143</v>
      </c>
      <c r="L26" s="48">
        <v>5.12</v>
      </c>
      <c r="M26" s="32">
        <f t="shared" si="1"/>
        <v>897.90669312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 t="s">
        <v>153</v>
      </c>
      <c r="L27" s="42">
        <f>0.12*7.1</f>
        <v>0.852</v>
      </c>
      <c r="M27" s="32">
        <f t="shared" si="1"/>
        <v>149.41728565199998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52115.28+0.01</f>
        <v>52115.29</v>
      </c>
      <c r="J39" s="20"/>
      <c r="K39" s="29" t="s">
        <v>57</v>
      </c>
      <c r="L39" s="28">
        <f>SUM(L24:L37)</f>
        <v>13.722000000000001</v>
      </c>
      <c r="M39" s="33">
        <f>SUM(M24:M38)</f>
        <v>2406.460086522</v>
      </c>
    </row>
    <row r="40" spans="1:11" ht="12.75">
      <c r="A40" t="s">
        <v>7</v>
      </c>
      <c r="F40" s="5">
        <v>46651.05</v>
      </c>
      <c r="K40" s="1" t="s">
        <v>61</v>
      </c>
    </row>
    <row r="41" spans="2:13" ht="12.75">
      <c r="B41" t="s">
        <v>8</v>
      </c>
      <c r="F41" s="9">
        <f>F40/F39</f>
        <v>0.89515092403784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47951.05</v>
      </c>
      <c r="J43" s="20">
        <v>1</v>
      </c>
      <c r="K43" s="20" t="s">
        <v>138</v>
      </c>
      <c r="L43" s="25" t="s">
        <v>139</v>
      </c>
      <c r="M43" s="25">
        <f>2*505.13</f>
        <v>1010.26</v>
      </c>
    </row>
    <row r="44" spans="10:13" ht="12.75">
      <c r="J44" s="20">
        <v>2</v>
      </c>
      <c r="K44" s="20" t="s">
        <v>140</v>
      </c>
      <c r="L44" s="25" t="s">
        <v>141</v>
      </c>
      <c r="M44" s="25">
        <f>8*4.4</f>
        <v>35.2</v>
      </c>
    </row>
    <row r="45" spans="2:13" ht="12.75">
      <c r="B45" s="1" t="s">
        <v>10</v>
      </c>
      <c r="C45" s="1"/>
      <c r="J45" s="20">
        <v>3</v>
      </c>
      <c r="K45" s="20" t="s">
        <v>142</v>
      </c>
      <c r="L45" s="25" t="s">
        <v>141</v>
      </c>
      <c r="M45" s="25">
        <f>8*3.7</f>
        <v>29.6</v>
      </c>
    </row>
    <row r="46" spans="10:13" ht="12.75">
      <c r="J46" s="20">
        <v>4</v>
      </c>
      <c r="K46" s="20" t="s">
        <v>144</v>
      </c>
      <c r="L46" s="25" t="s">
        <v>145</v>
      </c>
      <c r="M46" s="25">
        <f>2*175</f>
        <v>350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146</v>
      </c>
      <c r="L47" s="25" t="s">
        <v>147</v>
      </c>
      <c r="M47" s="25">
        <v>333.33</v>
      </c>
    </row>
    <row r="48" spans="1:13" ht="12.75">
      <c r="A48" t="s">
        <v>12</v>
      </c>
      <c r="F48" s="11">
        <f>(5850+1000)*1.202</f>
        <v>8233.699999999999</v>
      </c>
      <c r="J48" s="20">
        <v>6</v>
      </c>
      <c r="K48" s="20" t="s">
        <v>148</v>
      </c>
      <c r="L48" s="25" t="s">
        <v>149</v>
      </c>
      <c r="M48" s="25">
        <f>6*872.04</f>
        <v>5232.24</v>
      </c>
    </row>
    <row r="49" spans="1:13" ht="12.75">
      <c r="A49" s="6" t="s">
        <v>15</v>
      </c>
      <c r="F49" s="5">
        <f>2940*1.202</f>
        <v>3533.8799999999997</v>
      </c>
      <c r="J49" s="20">
        <v>7</v>
      </c>
      <c r="K49" s="20" t="s">
        <v>150</v>
      </c>
      <c r="L49" s="25" t="s">
        <v>151</v>
      </c>
      <c r="M49" s="25">
        <f>30*50.18</f>
        <v>1505.4</v>
      </c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 t="s">
        <v>152</v>
      </c>
      <c r="L50" s="25"/>
      <c r="M50" s="25">
        <v>6850</v>
      </c>
    </row>
    <row r="51" spans="1:13" ht="12.75">
      <c r="A51" s="4" t="s">
        <v>33</v>
      </c>
      <c r="F51" s="31">
        <f>F48+F49+F50</f>
        <v>11767.579999999998</v>
      </c>
      <c r="J51" s="20">
        <v>9</v>
      </c>
      <c r="K51" s="20" t="s">
        <v>154</v>
      </c>
      <c r="L51" s="25" t="s">
        <v>155</v>
      </c>
      <c r="M51" s="25">
        <f>12*14.5</f>
        <v>174</v>
      </c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1.98</v>
      </c>
      <c r="E53" s="13" t="s">
        <v>14</v>
      </c>
      <c r="F53" s="11">
        <f>E32*D53</f>
        <v>6878.5199999999995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6878.5199999999995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183454</v>
      </c>
      <c r="D57">
        <v>228897.7</v>
      </c>
      <c r="E57">
        <v>3474</v>
      </c>
      <c r="F57" s="34">
        <f>C57/D57*E57</f>
        <v>2784.2970724476477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3463.2236754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2406.460086522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15520.029999999999</v>
      </c>
    </row>
    <row r="61" spans="1:6" ht="12.75">
      <c r="A61" t="s">
        <v>22</v>
      </c>
      <c r="F61" s="11">
        <f>M60</f>
        <v>15520.029999999999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0.19</v>
      </c>
      <c r="E64" t="s">
        <v>14</v>
      </c>
      <c r="F64" s="11">
        <f>B64*D64</f>
        <v>660.0600000000001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24834.07083436965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</v>
      </c>
      <c r="E69" t="s">
        <v>14</v>
      </c>
      <c r="F69" s="11">
        <f>B69*D69</f>
        <v>694.8000000000001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1.11</v>
      </c>
      <c r="E72" t="s">
        <v>14</v>
      </c>
      <c r="F72" s="11">
        <f>B72*D72</f>
        <v>3856.1400000000003</v>
      </c>
    </row>
    <row r="73" spans="1:6" ht="12.75">
      <c r="A73" s="4" t="s">
        <v>29</v>
      </c>
      <c r="F73" s="31">
        <f>F69+F72</f>
        <v>4550.9400000000005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1.96</v>
      </c>
      <c r="E76" t="s">
        <v>14</v>
      </c>
      <c r="F76" s="11">
        <f>B76*D76</f>
        <v>6809.04</v>
      </c>
    </row>
    <row r="77" spans="1:6" ht="12.75">
      <c r="A77" s="4" t="s">
        <v>31</v>
      </c>
      <c r="F77" s="8">
        <f>SUM(F76)</f>
        <v>6809.04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54840.150834369655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3180.7287483934397</v>
      </c>
    </row>
    <row r="81" spans="1:6" ht="12.75">
      <c r="A81" s="1"/>
      <c r="B81" s="35" t="s">
        <v>129</v>
      </c>
      <c r="C81" s="35"/>
      <c r="D81" s="1"/>
      <c r="E81" s="59"/>
      <c r="F81" s="60">
        <v>2508</v>
      </c>
    </row>
    <row r="82" spans="1:6" ht="12.75">
      <c r="A82" s="1"/>
      <c r="B82" s="35" t="s">
        <v>130</v>
      </c>
      <c r="C82" s="35"/>
      <c r="D82" s="1"/>
      <c r="E82" s="59"/>
      <c r="F82" s="60">
        <v>486.39</v>
      </c>
    </row>
    <row r="83" spans="1:6" ht="12.75">
      <c r="A83" s="1"/>
      <c r="B83" s="35" t="s">
        <v>131</v>
      </c>
      <c r="C83" s="35"/>
      <c r="D83" s="1"/>
      <c r="E83" s="59"/>
      <c r="F83" s="60">
        <v>3196.37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64211.6395827631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43101</v>
      </c>
      <c r="C86" s="39">
        <v>-218303</v>
      </c>
      <c r="D86" s="44">
        <f>F43</f>
        <v>47951.05</v>
      </c>
      <c r="E86" s="44">
        <f>F84</f>
        <v>64211.6395827631</v>
      </c>
      <c r="F86" s="45">
        <f>C86+D86-E86</f>
        <v>-234563.58958276312</v>
      </c>
    </row>
    <row r="88" spans="1:6" ht="13.5" thickBot="1">
      <c r="A88" t="s">
        <v>112</v>
      </c>
      <c r="C88" s="56">
        <v>43101</v>
      </c>
      <c r="D88" s="8" t="s">
        <v>113</v>
      </c>
      <c r="E88" s="56">
        <v>43131</v>
      </c>
      <c r="F88" t="s">
        <v>114</v>
      </c>
    </row>
    <row r="89" spans="1:7" ht="13.5" thickBot="1">
      <c r="A89" t="s">
        <v>115</v>
      </c>
      <c r="F89" s="57">
        <f>E86</f>
        <v>64211.6395827631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2017-08-21T12:54:29Z</cp:lastPrinted>
  <dcterms:created xsi:type="dcterms:W3CDTF">2008-08-18T07:30:19Z</dcterms:created>
  <dcterms:modified xsi:type="dcterms:W3CDTF">2018-04-10T06:31:47Z</dcterms:modified>
  <cp:category/>
  <cp:version/>
  <cp:contentType/>
  <cp:contentStatus/>
</cp:coreProperties>
</file>