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<sst xmlns="http://schemas.openxmlformats.org/spreadsheetml/2006/main" count="187" uniqueCount="160">
  <si>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</si>
  <si>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</si>
  <si>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</si>
  <si>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</si>
  <si>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</si>
  <si>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</si>
  <si>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</si>
  <si>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</si>
  <si>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</si>
  <si>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</si>
  <si>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</si>
  <si>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</si>
  <si>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</si>
  <si>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</si>
  <si>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</si>
  <si>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</si>
  <si>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</si>
  <si>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</si>
  <si>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</si>
  <si>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</si>
  <si>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</si>
  <si>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</si>
  <si>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</si>
  <si>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</si>
  <si>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</si>
  <si>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</si>
  <si>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</si>
  <si>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</si>
  <si>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</si>
  <si>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</si>
  <si>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</si>
  <si>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</si>
  <si>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</si>
  <si>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</si>
  <si>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</si>
  <si>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</si>
  <si>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</si>
  <si>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</si>
  <si>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</si>
  <si>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</si>
  <si>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</si>
  <si>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</si>
  <si>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</si>
  <si>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</si>
  <si>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</si>
  <si>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</si>
  <si>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</si>
  <si>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</si>
  <si>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</si>
  <si>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</si>
  <si>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</si>
  <si>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</si>
  <si>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</si>
  <si>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</si>
  <si>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</si>
  <si>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</si>
  <si>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</si>
  <si>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</si>
  <si>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</si>
  <si>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</si>
  <si>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</si>
  <si>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</si>
  <si>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</si>
  <si>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</si>
  <si>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</si>
  <si>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</si>
  <si>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</si>
  <si>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</si>
  <si>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</si>
  <si>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</si>
  <si>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</si>
  <si>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</si>
  <si>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</si>
  <si>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</si>
  <si>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</si>
  <si>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</si>
  <si>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</si>
  <si>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</si>
  <si>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</si>
  <si>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</si>
  <si>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</si>
  <si>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</si>
  <si>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</si>
  <si>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</si>
  <si>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</si>
  <si>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</si>
  <si>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</si>
  <si>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</si>
  <si>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</si>
  <si>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</si>
  <si>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</si>
  <si>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</si>
  <si>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</si>
  <si>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</si>
  <si>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</si>
  <si>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</si>
  <si>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</si>
  <si>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</si>
  <si>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</si>
  <si>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</si>
  <si>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</si>
  <si>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</si>
  <si>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</si>
  <si>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</si>
  <si>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</si>
  <si>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</si>
  <si>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</si>
  <si>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</si>
  <si>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</si>
  <si>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</si>
  <si>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</si>
  <si>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</si>
  <si>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</si>
  <si>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</si>
  <si>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</si>
  <si>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</si>
  <si>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</si>
  <si>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</si>
  <si>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</si>
  <si>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</si>
  <si>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</si>
  <si>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</si>
  <si>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</si>
  <si>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</si>
  <si>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</si>
  <si>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</si>
  <si>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</si>
  <si>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</si>
  <si>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</si>
  <si>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</si>
  <si>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</si>
  <si>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</si>
  <si>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</si>
  <si>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</si>
  <si>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смена труб д 25 п.пр. (4мп) п-д5 кв.61</t>
  </si>
  <si>
    <t>труба д 25 п.пр.</t>
  </si>
  <si>
    <t>4мп</t>
  </si>
  <si>
    <t>уголок 25</t>
  </si>
  <si>
    <t>3шт</t>
  </si>
  <si>
    <t xml:space="preserve">муфта </t>
  </si>
  <si>
    <t>1шт</t>
  </si>
  <si>
    <t>муфта раз. 25</t>
  </si>
  <si>
    <t>переход</t>
  </si>
  <si>
    <t>вентиль д 20</t>
  </si>
  <si>
    <t>гебо</t>
  </si>
  <si>
    <t>цанга</t>
  </si>
  <si>
    <t>2шт</t>
  </si>
  <si>
    <t>смена вентиля д 20 (2шт) подвал</t>
  </si>
  <si>
    <t>смена труб д 20 м/пл (2мп) подвал</t>
  </si>
  <si>
    <t>труба д 20 м/пл</t>
  </si>
  <si>
    <t>2мп</t>
  </si>
  <si>
    <t>смена вентиля д 15 (1шт) п-д3</t>
  </si>
  <si>
    <t>вентиль д 15</t>
  </si>
  <si>
    <t>бочонок 15</t>
  </si>
  <si>
    <t>смена эл. Провода (3мп) п-д3</t>
  </si>
  <si>
    <t>эл.провод</t>
  </si>
  <si>
    <t>3мп</t>
  </si>
  <si>
    <t>смена лампа (5шт) п-д 1,5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</si>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</sst>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504.7675194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504.7675194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9.370000000000001</v>
      </c>
      <c r="M20" s="34">
        <f>SUM(M6:M19)</f>
        <v>1428.9038237999998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f>0.04*184.3</f>
        <v>7.372000000000001</v>
      </c>
      <c r="M24" s="33">
        <f aca="true" t="shared" si="1" ref="M24:M35">L24*126.87*1.202*1.15</f>
        <v>1292.845340172</v>
      </c>
    </row>
    <row r="25" spans="1:13" ht="12.75">
      <c r="A25" t="s">
        <v>106</v>
      </c>
      <c r="J25" s="20">
        <v>2</v>
      </c>
      <c r="K25" s="20" t="s">
        <v>147</v>
      </c>
      <c r="L25" s="45">
        <v>1.62</v>
      </c>
      <c r="M25" s="33">
        <f t="shared" si="1"/>
        <v>284.10328962</v>
      </c>
    </row>
    <row r="26" spans="1:13" ht="12.75">
      <c r="A26" t="s">
        <v>107</v>
      </c>
      <c r="J26" s="20">
        <v>3</v>
      </c>
      <c r="K26" s="20" t="s">
        <v>148</v>
      </c>
      <c r="L26" s="25">
        <f>2*1.55</f>
        <v>3.1</v>
      </c>
      <c r="M26" s="33">
        <f t="shared" si="1"/>
        <v>543.6544431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151</v>
      </c>
      <c r="L27" s="25">
        <v>0.81</v>
      </c>
      <c r="M27" s="33">
        <f t="shared" si="1"/>
        <v>142.05164481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25">
        <f>0.03*19</f>
        <v>0.57</v>
      </c>
      <c r="M28" s="33">
        <f t="shared" si="1"/>
        <v>99.96226856999998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157</v>
      </c>
      <c r="L29" s="25">
        <f>0.05*7.1</f>
        <v>0.355</v>
      </c>
      <c r="M29" s="33">
        <f t="shared" si="1"/>
        <v>62.25720235499998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13.827000000000002</v>
      </c>
      <c r="M36" s="34">
        <f>SUM(M24:M35)</f>
        <v>2424.8741886270004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55162.86</v>
      </c>
      <c r="J40" s="20">
        <v>1</v>
      </c>
      <c r="K40" s="20" t="s">
        <v>135</v>
      </c>
      <c r="L40" s="52" t="s">
        <v>136</v>
      </c>
      <c r="M40" s="25">
        <f>4*91.5</f>
        <v>366</v>
      </c>
    </row>
    <row r="41" spans="1:13" ht="12.75">
      <c r="A41" t="s">
        <v>7</v>
      </c>
      <c r="F41" s="5">
        <v>50417.7</v>
      </c>
      <c r="J41" s="20">
        <v>2</v>
      </c>
      <c r="K41" s="20" t="s">
        <v>137</v>
      </c>
      <c r="L41" s="25" t="s">
        <v>138</v>
      </c>
      <c r="M41" s="25">
        <f>3*13</f>
        <v>39</v>
      </c>
    </row>
    <row r="42" spans="2:13" ht="12.75">
      <c r="B42" t="s">
        <v>8</v>
      </c>
      <c r="F42" s="9">
        <f>F41/F40</f>
        <v>0.9139790794023369</v>
      </c>
      <c r="J42" s="20">
        <v>3</v>
      </c>
      <c r="K42" s="20" t="s">
        <v>139</v>
      </c>
      <c r="L42" s="25" t="s">
        <v>140</v>
      </c>
      <c r="M42" s="25">
        <v>80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141</v>
      </c>
      <c r="L43" s="25" t="s">
        <v>138</v>
      </c>
      <c r="M43" s="25">
        <f>3*141</f>
        <v>423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51317.7</v>
      </c>
      <c r="J44" s="20">
        <v>5</v>
      </c>
      <c r="K44" s="20" t="s">
        <v>142</v>
      </c>
      <c r="L44" s="25" t="s">
        <v>140</v>
      </c>
      <c r="M44" s="25">
        <v>9</v>
      </c>
    </row>
    <row r="45" spans="10:13" ht="12.75">
      <c r="J45" s="20">
        <v>6</v>
      </c>
      <c r="K45" s="20" t="s">
        <v>143</v>
      </c>
      <c r="L45" s="25" t="s">
        <v>140</v>
      </c>
      <c r="M45" s="25">
        <v>375.39</v>
      </c>
    </row>
    <row r="46" spans="2:13" ht="12.75">
      <c r="B46" s="1" t="s">
        <v>10</v>
      </c>
      <c r="C46" s="1"/>
      <c r="J46" s="20">
        <v>7</v>
      </c>
      <c r="K46" s="20" t="s">
        <v>144</v>
      </c>
      <c r="L46" s="25" t="s">
        <v>140</v>
      </c>
      <c r="M46" s="25">
        <v>567</v>
      </c>
    </row>
    <row r="47" spans="10:13" ht="12.75">
      <c r="J47" s="20">
        <v>8</v>
      </c>
      <c r="K47" s="20" t="s">
        <v>145</v>
      </c>
      <c r="L47" s="25" t="s">
        <v>146</v>
      </c>
      <c r="M47" s="25">
        <f>2*162.07</f>
        <v>324.14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149</v>
      </c>
      <c r="L48" s="25" t="s">
        <v>150</v>
      </c>
      <c r="M48" s="45">
        <f>2*118</f>
        <v>236</v>
      </c>
    </row>
    <row r="49" spans="1:13" ht="12.75">
      <c r="A49" t="s">
        <v>12</v>
      </c>
      <c r="F49" s="11">
        <f>(6150)*1.202</f>
        <v>7392.3</v>
      </c>
      <c r="J49" s="20">
        <v>10</v>
      </c>
      <c r="K49" s="20" t="s">
        <v>152</v>
      </c>
      <c r="L49" s="25" t="s">
        <v>140</v>
      </c>
      <c r="M49" s="25">
        <v>232.37</v>
      </c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 t="s">
        <v>153</v>
      </c>
      <c r="L50" s="25" t="s">
        <v>140</v>
      </c>
      <c r="M50" s="25">
        <v>12</v>
      </c>
    </row>
    <row r="51" spans="1:13" ht="12.75">
      <c r="A51" s="6" t="s">
        <v>83</v>
      </c>
      <c r="E51" s="5">
        <v>0.91</v>
      </c>
      <c r="F51" s="11">
        <f>E51*E33</f>
        <v>2872.415</v>
      </c>
      <c r="J51" s="20">
        <v>12</v>
      </c>
      <c r="K51" s="20" t="s">
        <v>155</v>
      </c>
      <c r="L51" s="25" t="s">
        <v>156</v>
      </c>
      <c r="M51" s="25">
        <f>3*7.4</f>
        <v>22.200000000000003</v>
      </c>
    </row>
    <row r="52" spans="1:13" ht="12.75">
      <c r="A52" s="4" t="s">
        <v>34</v>
      </c>
      <c r="F52" s="32">
        <f>F49+F50+F51</f>
        <v>12187.915</v>
      </c>
      <c r="J52" s="20">
        <v>13</v>
      </c>
      <c r="K52" s="20" t="s">
        <v>158</v>
      </c>
      <c r="L52" s="25" t="s">
        <v>159</v>
      </c>
      <c r="M52" s="25">
        <f>5*12.82</f>
        <v>64.1</v>
      </c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6281.435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0.4</v>
      </c>
      <c r="E55" t="s">
        <v>14</v>
      </c>
      <c r="F55" s="11">
        <f>B55*D55</f>
        <v>331.44000000000005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6612.875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184976</v>
      </c>
      <c r="D58">
        <v>229360</v>
      </c>
      <c r="E58">
        <v>3156.5</v>
      </c>
      <c r="F58" s="35">
        <f>C58/D58*E58</f>
        <v>2545.678165329613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1428.9038237999998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2424.8741886270004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2750.1999999999994</v>
      </c>
    </row>
    <row r="62" spans="1:6" ht="12.75">
      <c r="A62" t="s">
        <v>22</v>
      </c>
      <c r="F62" s="5">
        <f>M61</f>
        <v>2750.1999999999994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0.64</v>
      </c>
      <c r="E65" t="s">
        <v>14</v>
      </c>
      <c r="F65" s="5">
        <f>B65*D65</f>
        <v>2020.16</v>
      </c>
    </row>
    <row r="66" spans="1:6" ht="12.75">
      <c r="A66" s="58" t="s">
        <v>78</v>
      </c>
      <c r="B66" s="58"/>
      <c r="C66" s="58"/>
      <c r="D66" s="59"/>
      <c r="E66" s="58"/>
      <c r="F66" s="60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11169.816177756613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0.25</v>
      </c>
      <c r="E70" t="s">
        <v>14</v>
      </c>
      <c r="F70" s="11">
        <f>B70*D70</f>
        <v>789.125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1.25</v>
      </c>
      <c r="E73" t="s">
        <v>14</v>
      </c>
      <c r="F73" s="11">
        <f>B73*D73</f>
        <v>3945.625</v>
      </c>
    </row>
    <row r="74" spans="1:6" ht="12.75">
      <c r="A74" s="4" t="s">
        <v>29</v>
      </c>
      <c r="F74" s="32">
        <f>F70+F73</f>
        <v>4734.75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2.41</v>
      </c>
      <c r="E77" t="s">
        <v>14</v>
      </c>
      <c r="F77" s="5">
        <f>B77*D77</f>
        <v>7607.165000000001</v>
      </c>
    </row>
    <row r="78" spans="1:6" ht="12.75">
      <c r="A78" s="4" t="s">
        <v>32</v>
      </c>
      <c r="F78" s="8">
        <f>SUM(F77)</f>
        <v>7607.165000000001</v>
      </c>
    </row>
    <row r="79" spans="1:6" ht="12.75">
      <c r="A79" s="46" t="s">
        <v>77</v>
      </c>
      <c r="B79" s="47"/>
      <c r="C79" s="47"/>
      <c r="D79" s="48">
        <v>2.83</v>
      </c>
      <c r="E79" s="47"/>
      <c r="F79" s="49">
        <f>D79*E33</f>
        <v>8932.895</v>
      </c>
    </row>
    <row r="80" spans="1:6" ht="12.75">
      <c r="A80" s="1" t="s">
        <v>33</v>
      </c>
      <c r="B80" s="1"/>
      <c r="F80" s="32">
        <f>F52+F56+F68+F74+F78+F79</f>
        <v>51245.41617775662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2972.2341383098837</v>
      </c>
      <c r="I81" s="7"/>
    </row>
    <row r="82" spans="1:9" ht="12.75">
      <c r="A82" s="1"/>
      <c r="B82" s="36" t="s">
        <v>127</v>
      </c>
      <c r="C82" s="36"/>
      <c r="D82" s="1"/>
      <c r="E82" s="56"/>
      <c r="F82" s="57">
        <v>1623.03</v>
      </c>
      <c r="I82" s="7"/>
    </row>
    <row r="83" spans="1:9" ht="12.75">
      <c r="A83" s="1"/>
      <c r="B83" s="36" t="s">
        <v>128</v>
      </c>
      <c r="C83" s="36"/>
      <c r="D83" s="1"/>
      <c r="E83" s="56"/>
      <c r="F83" s="57">
        <v>286.88</v>
      </c>
      <c r="I83" s="7"/>
    </row>
    <row r="84" spans="1:9" ht="12.75">
      <c r="A84" s="1"/>
      <c r="B84" s="36" t="s">
        <v>129</v>
      </c>
      <c r="C84" s="36"/>
      <c r="D84" s="1"/>
      <c r="E84" s="56"/>
      <c r="F84" s="57">
        <v>1623.03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57750.5903160665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43800</v>
      </c>
      <c r="C87" s="40">
        <v>29098</v>
      </c>
      <c r="D87" s="43">
        <f>F44</f>
        <v>51317.7</v>
      </c>
      <c r="E87" s="43">
        <f>F85</f>
        <v>57750.5903160665</v>
      </c>
      <c r="F87" s="44">
        <f>C87+D87-E87</f>
        <v>22665.1096839335</v>
      </c>
    </row>
    <row r="89" spans="1:6" ht="13.5" thickBot="1">
      <c r="A89" t="s">
        <v>111</v>
      </c>
      <c r="C89" s="54">
        <v>43435</v>
      </c>
      <c r="D89" s="8" t="s">
        <v>112</v>
      </c>
      <c r="E89" s="54">
        <v>43465</v>
      </c>
      <c r="F89" t="s">
        <v>113</v>
      </c>
    </row>
    <row r="90" spans="1:7" ht="13.5" thickBot="1">
      <c r="A90" t="s">
        <v>114</v>
      </c>
      <c r="F90" s="55">
        <f>E87</f>
        <v>57750.5903160665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2017-08-21T12:46:41Z</cp:lastPrinted>
  <dcterms:created xsi:type="dcterms:W3CDTF">2008-08-18T07:30:19Z</dcterms:created>
  <dcterms:modified xsi:type="dcterms:W3CDTF">2019-03-19T10:26:13Z</dcterms:modified>
  <cp:category/>
  <cp:version/>
  <cp:contentType/>
  <cp:contentStatus/>
</cp:coreProperties>
</file>