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<sst xmlns="http://schemas.openxmlformats.org/spreadsheetml/2006/main" count="189" uniqueCount="161">
  <si>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</si>
  <si>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</si>
  <si>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</si>
  <si>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</si>
  <si>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</si>
  <si>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</si>
  <si>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</si>
  <si>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</si>
  <si>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</si>
  <si>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</si>
  <si>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</si>
  <si>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</si>
  <si>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</si>
  <si>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</si>
  <si>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</si>
  <si>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</si>
  <si>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</si>
  <si>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</si>
  <si>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</si>
  <si>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</si>
  <si>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</si>
  <si>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</si>
  <si>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</si>
  <si>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</si>
  <si>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</si>
  <si>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</si>
  <si>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</si>
  <si>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</si>
  <si>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</si>
  <si>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</si>
  <si>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</si>
  <si>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</si>
  <si>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</si>
  <si>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</si>
  <si>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</si>
  <si>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</si>
  <si>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</si>
  <si>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</si>
  <si>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</si>
  <si>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</si>
  <si>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</si>
  <si>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</si>
  <si>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</si>
  <si>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</si>
  <si>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</si>
  <si>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</si>
  <si>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</si>
  <si>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</si>
  <si>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</si>
  <si>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</si>
  <si>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</si>
  <si>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</si>
  <si>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</si>
  <si>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</si>
  <si>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</si>
  <si>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</si>
  <si>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</si>
  <si>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</si>
  <si>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</si>
  <si>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</si>
  <si>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</si>
  <si>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</si>
  <si>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</si>
  <si>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</si>
  <si>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</si>
  <si>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</si>
  <si>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</si>
  <si>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</si>
  <si>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</si>
  <si>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</si>
  <si>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</si>
  <si>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</si>
  <si>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</si>
  <si>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</si>
  <si>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</si>
  <si>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</si>
  <si>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</si>
  <si>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</si>
  <si>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</si>
  <si>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</si>
  <si>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</si>
  <si>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</si>
  <si>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</si>
  <si>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</si>
  <si>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</si>
  <si>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</si>
  <si>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</si>
  <si>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</si>
  <si>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</si>
  <si>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</si>
  <si>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</si>
  <si>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</si>
  <si>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</si>
  <si>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</si>
  <si>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</si>
  <si>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</si>
  <si>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</si>
  <si>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</si>
  <si>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</si>
  <si>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</si>
  <si>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</si>
  <si>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</si>
  <si>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</si>
  <si>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</si>
  <si>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</si>
  <si>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</si>
  <si>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</si>
  <si>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</si>
  <si>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</si>
  <si>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</si>
  <si>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</si>
  <si>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</si>
  <si>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</si>
  <si>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</si>
  <si>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</si>
  <si>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</si>
  <si>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</si>
  <si>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</si>
  <si>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</si>
  <si>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</si>
  <si>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</si>
  <si>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</si>
  <si>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</si>
  <si>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</si>
  <si>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</si>
  <si>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</si>
  <si>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</si>
  <si>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</si>
  <si>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</si>
  <si>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</si>
  <si>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</si>
  <si>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</si>
  <si>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</si>
  <si>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</si>
  <si>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</si>
  <si>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</si>
  <si>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демонтаж, монтаж радиатора (1шт) п-д3 т.п.</t>
  </si>
  <si>
    <t>смена труб д 20 м/пл (2мп) п-д3 т.п.</t>
  </si>
  <si>
    <t>смена вентиля д 15 (2шт) п-д 3 т.п.</t>
  </si>
  <si>
    <t>радиатор</t>
  </si>
  <si>
    <t>1шт</t>
  </si>
  <si>
    <t>2шт</t>
  </si>
  <si>
    <t>6шт</t>
  </si>
  <si>
    <t>цанга</t>
  </si>
  <si>
    <t>труба м/пл.</t>
  </si>
  <si>
    <t>2мп</t>
  </si>
  <si>
    <t>бочонок 20</t>
  </si>
  <si>
    <t>смена труб д 20 м/пл (2мп) т.п</t>
  </si>
  <si>
    <t>пробка рад.</t>
  </si>
  <si>
    <t>4шт</t>
  </si>
  <si>
    <t>ремонт подъезда №4</t>
  </si>
  <si>
    <t>материалы для ремонта подъезда №4</t>
  </si>
  <si>
    <t>остекление (3м2) л/кл. п-д4</t>
  </si>
  <si>
    <t>стекло</t>
  </si>
  <si>
    <t>3м2</t>
  </si>
  <si>
    <t>гвозди</t>
  </si>
  <si>
    <t>0,5кг</t>
  </si>
  <si>
    <t>шпингалет</t>
  </si>
  <si>
    <t xml:space="preserve">смена ламп (5шт) </t>
  </si>
  <si>
    <t>лампа</t>
  </si>
  <si>
    <t>5шт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</si>
</sst>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28">
      <selection activeCell="M56" sqref="M56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4.72</v>
      </c>
      <c r="M6" s="34">
        <f>L6*126.87*1.202</f>
        <v>719.7893328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15.89</v>
      </c>
      <c r="M14" s="34">
        <f t="shared" si="0"/>
        <v>2423.1890886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38.690000000000005</v>
      </c>
      <c r="M20" s="33">
        <f>SUM(M6:M19)</f>
        <v>5900.137560599999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12.04</v>
      </c>
      <c r="M24" s="32">
        <f>L24*126.87*1.202*1.15</f>
        <v>2111.48370804</v>
      </c>
    </row>
    <row r="25" spans="1:13" ht="12.75">
      <c r="A25" t="s">
        <v>107</v>
      </c>
      <c r="J25" s="20">
        <v>3</v>
      </c>
      <c r="K25" s="20" t="s">
        <v>137</v>
      </c>
      <c r="L25" s="34">
        <f>0.02*155</f>
        <v>3.1</v>
      </c>
      <c r="M25" s="32">
        <f aca="true" t="shared" si="1" ref="M25:M39">L25*126.87*1.202*1.15</f>
        <v>543.6544431</v>
      </c>
    </row>
    <row r="26" spans="1:13" ht="12.75">
      <c r="A26" t="s">
        <v>108</v>
      </c>
      <c r="J26" s="20">
        <v>4</v>
      </c>
      <c r="K26" s="20" t="s">
        <v>138</v>
      </c>
      <c r="L26" s="34">
        <v>1.62</v>
      </c>
      <c r="M26" s="32">
        <f t="shared" si="1"/>
        <v>284.10328962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147</v>
      </c>
      <c r="L27" s="25">
        <f>2*1.55</f>
        <v>3.1</v>
      </c>
      <c r="M27" s="32">
        <f t="shared" si="1"/>
        <v>543.6544431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150</v>
      </c>
      <c r="L28" s="25">
        <v>115.74</v>
      </c>
      <c r="M28" s="32">
        <f t="shared" si="1"/>
        <v>20297.601691739997</v>
      </c>
    </row>
    <row r="29" spans="10:13" ht="12.75">
      <c r="J29" s="20">
        <v>7</v>
      </c>
      <c r="K29" s="20" t="s">
        <v>152</v>
      </c>
      <c r="L29" s="34">
        <f>0.03*310.9</f>
        <v>9.326999999999998</v>
      </c>
      <c r="M29" s="32">
        <f t="shared" si="1"/>
        <v>1635.6983841269994</v>
      </c>
    </row>
    <row r="30" spans="2:13" ht="12.75">
      <c r="B30" t="s">
        <v>0</v>
      </c>
      <c r="J30" s="20">
        <v>8</v>
      </c>
      <c r="K30" s="20" t="s">
        <v>158</v>
      </c>
      <c r="L30" s="34">
        <f>0.05*7.1</f>
        <v>0.355</v>
      </c>
      <c r="M30" s="32">
        <f t="shared" si="1"/>
        <v>62.25720235499998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f>90383.43</f>
        <v>90383.43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78342.38</v>
      </c>
      <c r="J40" s="20"/>
      <c r="K40" s="29" t="s">
        <v>57</v>
      </c>
      <c r="L40" s="33">
        <f>SUM(L24:L39)</f>
        <v>145.28199999999998</v>
      </c>
      <c r="M40" s="33">
        <f>SUM(M24:M39)</f>
        <v>25478.453162081994</v>
      </c>
    </row>
    <row r="41" spans="2:11" ht="12.75">
      <c r="B41" t="s">
        <v>8</v>
      </c>
      <c r="F41" s="9">
        <f>F40/F39</f>
        <v>0.8667781251497095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84222.538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139</v>
      </c>
      <c r="L44" s="25" t="s">
        <v>140</v>
      </c>
      <c r="M44" s="34">
        <v>4198</v>
      </c>
    </row>
    <row r="45" spans="2:13" ht="12.75">
      <c r="B45" s="1" t="s">
        <v>10</v>
      </c>
      <c r="C45" s="1"/>
      <c r="J45" s="20">
        <v>2</v>
      </c>
      <c r="K45" s="20" t="s">
        <v>143</v>
      </c>
      <c r="L45" s="25" t="s">
        <v>142</v>
      </c>
      <c r="M45" s="25">
        <f>6*161.53</f>
        <v>969.1800000000001</v>
      </c>
    </row>
    <row r="46" spans="10:13" ht="12.75">
      <c r="J46" s="20">
        <v>3</v>
      </c>
      <c r="K46" s="20" t="s">
        <v>144</v>
      </c>
      <c r="L46" s="25" t="s">
        <v>145</v>
      </c>
      <c r="M46" s="25">
        <f>2*298</f>
        <v>596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146</v>
      </c>
      <c r="L47" s="25" t="s">
        <v>141</v>
      </c>
      <c r="M47" s="25">
        <f>2*26.65</f>
        <v>53.3</v>
      </c>
    </row>
    <row r="48" spans="1:13" ht="12.75">
      <c r="A48" t="s">
        <v>12</v>
      </c>
      <c r="F48" s="11">
        <f>(6160+793.33)*1.202</f>
        <v>8357.90266</v>
      </c>
      <c r="J48" s="20">
        <v>5</v>
      </c>
      <c r="K48" s="20" t="s">
        <v>144</v>
      </c>
      <c r="L48" s="25" t="s">
        <v>145</v>
      </c>
      <c r="M48" s="25">
        <f>2*90.02</f>
        <v>180.04</v>
      </c>
    </row>
    <row r="49" spans="1:13" ht="12.75">
      <c r="A49" s="6" t="s">
        <v>15</v>
      </c>
      <c r="F49" s="11">
        <f>4500*1.202</f>
        <v>5409</v>
      </c>
      <c r="J49" s="20">
        <v>6</v>
      </c>
      <c r="K49" s="20" t="s">
        <v>148</v>
      </c>
      <c r="L49" s="25" t="s">
        <v>140</v>
      </c>
      <c r="M49" s="25">
        <v>44.33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 t="s">
        <v>143</v>
      </c>
      <c r="L50" s="25" t="s">
        <v>149</v>
      </c>
      <c r="M50" s="25">
        <f>4*161.53</f>
        <v>646.12</v>
      </c>
    </row>
    <row r="51" spans="1:13" ht="12.75">
      <c r="A51" s="4" t="s">
        <v>33</v>
      </c>
      <c r="F51" s="31">
        <f>F48+F49+F50</f>
        <v>13766.90266</v>
      </c>
      <c r="J51" s="20">
        <v>8</v>
      </c>
      <c r="K51" s="20" t="s">
        <v>151</v>
      </c>
      <c r="L51" s="25"/>
      <c r="M51" s="25">
        <v>18102.42</v>
      </c>
    </row>
    <row r="52" spans="1:13" ht="12.75">
      <c r="A52" s="4" t="s">
        <v>16</v>
      </c>
      <c r="J52" s="20">
        <v>9</v>
      </c>
      <c r="K52" s="20" t="s">
        <v>153</v>
      </c>
      <c r="L52" s="25" t="s">
        <v>154</v>
      </c>
      <c r="M52" s="25">
        <f>3*139.54</f>
        <v>418.62</v>
      </c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 t="s">
        <v>155</v>
      </c>
      <c r="L53" s="25" t="s">
        <v>156</v>
      </c>
      <c r="M53" s="25">
        <f>0.5*66.94</f>
        <v>33.47</v>
      </c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5">
        <f>B54*D54</f>
        <v>514.8000000000001</v>
      </c>
      <c r="J54" s="20">
        <v>11</v>
      </c>
      <c r="K54" s="20" t="s">
        <v>157</v>
      </c>
      <c r="L54" s="25" t="s">
        <v>141</v>
      </c>
      <c r="M54" s="25">
        <f>2*30.6</f>
        <v>61.2</v>
      </c>
    </row>
    <row r="55" spans="1:13" ht="12.75">
      <c r="A55" s="4" t="s">
        <v>17</v>
      </c>
      <c r="B55" s="10"/>
      <c r="C55" s="10"/>
      <c r="F55" s="31">
        <f>SUM(F53:F54)</f>
        <v>12435.297999999999</v>
      </c>
      <c r="J55" s="20">
        <v>12</v>
      </c>
      <c r="K55" s="20" t="s">
        <v>159</v>
      </c>
      <c r="L55" s="25" t="s">
        <v>160</v>
      </c>
      <c r="M55" s="25">
        <f>5*17.59</f>
        <v>87.95</v>
      </c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185357</v>
      </c>
      <c r="D57">
        <v>178887</v>
      </c>
      <c r="E57">
        <v>5990.2</v>
      </c>
      <c r="F57" s="35">
        <f>C57/D57*E57</f>
        <v>6206.85405535338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5900.137560599999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25478.453162081994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25390.63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0.39</v>
      </c>
      <c r="E64" t="s">
        <v>14</v>
      </c>
      <c r="F64" s="11">
        <f>B64*D64</f>
        <v>2336.178</v>
      </c>
      <c r="J64" s="20">
        <v>21</v>
      </c>
      <c r="K64" s="20"/>
      <c r="L64" s="25"/>
      <c r="M64" s="25"/>
    </row>
    <row r="65" spans="1:13" ht="12.75">
      <c r="A65" s="47" t="s">
        <v>75</v>
      </c>
      <c r="B65" s="47"/>
      <c r="C65" s="47"/>
      <c r="D65" s="54"/>
      <c r="E65" s="47"/>
      <c r="F65" s="54">
        <v>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65312.25277803537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0.25</v>
      </c>
      <c r="E69" t="s">
        <v>14</v>
      </c>
      <c r="F69" s="11">
        <f>B69*D69</f>
        <v>1497.55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0.9</v>
      </c>
      <c r="E72" t="s">
        <v>14</v>
      </c>
      <c r="F72" s="11">
        <f>B72*D72</f>
        <v>5391.18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6888.7300000000005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2.26</v>
      </c>
      <c r="E76" t="s">
        <v>14</v>
      </c>
      <c r="F76" s="11">
        <f>B76*D76</f>
        <v>13537.851999999999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13537.851999999999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111941.03543803537</v>
      </c>
      <c r="J79" s="20"/>
      <c r="K79" s="20"/>
      <c r="L79" s="30" t="s">
        <v>64</v>
      </c>
      <c r="M79" s="33">
        <f>SUM(M44:M78)</f>
        <v>25390.63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6492.580055406051</v>
      </c>
    </row>
    <row r="81" spans="1:6" ht="12.75">
      <c r="A81" s="1"/>
      <c r="B81" s="36" t="s">
        <v>129</v>
      </c>
      <c r="C81" s="36"/>
      <c r="D81" s="1"/>
      <c r="E81" s="52"/>
      <c r="F81" s="53">
        <v>3105.42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121958.35549344143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43344</v>
      </c>
      <c r="C86" s="40">
        <v>-112799</v>
      </c>
      <c r="D86" s="43">
        <f>F43</f>
        <v>84222.538</v>
      </c>
      <c r="E86" s="43">
        <f>F84</f>
        <v>121958.35549344143</v>
      </c>
      <c r="F86" s="44">
        <f>C86+D86-E86</f>
        <v>-150534.81749344143</v>
      </c>
    </row>
    <row r="88" spans="1:6" ht="13.5" thickBot="1">
      <c r="A88" t="s">
        <v>112</v>
      </c>
      <c r="C88" s="49">
        <v>43344</v>
      </c>
      <c r="D88" s="8" t="s">
        <v>113</v>
      </c>
      <c r="E88" s="49">
        <v>43373</v>
      </c>
      <c r="F88" t="s">
        <v>114</v>
      </c>
    </row>
    <row r="89" spans="1:7" ht="13.5" thickBot="1">
      <c r="A89" t="s">
        <v>115</v>
      </c>
      <c r="F89" s="50">
        <f>E86</f>
        <v>121958.35549344143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2018-12-18T12:14:05Z</dcterms:modified>
  <cp:category/>
  <cp:version/>
  <cp:contentType/>
  <cp:contentStatus/>
</cp:coreProperties>
</file>