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<sst xmlns="http://schemas.openxmlformats.org/spreadsheetml/2006/main" count="194" uniqueCount="160">
  <si>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</si>
  <si>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</si>
  <si>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</si>
  <si>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</si>
  <si>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</si>
  <si>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</si>
  <si>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</si>
  <si>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</si>
  <si>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</si>
  <si>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</si>
  <si>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</si>
  <si>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</si>
  <si>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</si>
  <si>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</si>
  <si>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</si>
  <si>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</si>
  <si>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</si>
  <si>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</si>
  <si>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</si>
  <si>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</si>
  <si>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</si>
  <si>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</si>
  <si>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</si>
  <si>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</si>
  <si>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</si>
  <si>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</si>
  <si>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</si>
  <si>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</si>
  <si>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</si>
  <si>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</si>
  <si>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</si>
  <si>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</si>
  <si>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</si>
  <si>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</si>
  <si>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</si>
  <si>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</si>
  <si>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</si>
  <si>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</si>
  <si>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</si>
  <si>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</si>
  <si>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</si>
  <si>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</si>
  <si>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</si>
  <si>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</si>
  <si>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</si>
  <si>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</si>
  <si>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</si>
  <si>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</si>
  <si>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</si>
  <si>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</si>
  <si>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</si>
  <si>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</si>
  <si>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</si>
  <si>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</si>
  <si>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</si>
  <si>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</si>
  <si>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</si>
  <si>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</si>
  <si>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</si>
  <si>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</si>
  <si>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</si>
  <si>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</si>
  <si>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</si>
  <si>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</si>
  <si>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</si>
  <si>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</si>
  <si>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</si>
  <si>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</si>
  <si>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</si>
  <si>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</si>
  <si>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</si>
  <si>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</si>
  <si>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</si>
  <si>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</si>
  <si>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</si>
  <si>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</si>
  <si>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</si>
  <si>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t>6.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</si>
  <si>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</si>
  <si>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</si>
  <si>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</si>
  <si>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</si>
  <si>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</si>
  <si>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</si>
  <si>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</si>
  <si>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</si>
  <si>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</si>
  <si>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</si>
  <si>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</si>
  <si>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</si>
  <si>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</si>
  <si>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</si>
  <si>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</si>
  <si>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</si>
  <si>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</si>
  <si>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</si>
  <si>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</si>
  <si>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</si>
  <si>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</si>
  <si>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</si>
  <si>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</si>
  <si>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</si>
  <si>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</si>
  <si>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</si>
  <si>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</si>
  <si>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</si>
  <si>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</si>
  <si>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</si>
  <si>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</si>
  <si>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</si>
  <si>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</si>
  <si>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</si>
  <si>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</si>
  <si>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</si>
  <si>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</si>
  <si>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</si>
  <si>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</si>
  <si>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</si>
  <si>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</si>
  <si>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</si>
  <si>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</si>
  <si>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</si>
  <si>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</si>
  <si>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</si>
  <si>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</si>
  <si>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</si>
  <si>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</si>
  <si>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(Спарк,эр-телеком,ростелеком,комстар)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</si>
  <si>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</si>
  <si>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</si>
  <si>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</si>
  <si>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</si>
  <si>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</si>
  <si>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февраля</t>
  </si>
  <si>
    <t>за   февраль  2018 г.</t>
  </si>
  <si>
    <t>ост.на 01.03</t>
  </si>
  <si>
    <t>установка хомута  (1шт) п-д 1 т.п.</t>
  </si>
  <si>
    <t>смена вентиля д 20 (2шт) п-д 1 т.п.</t>
  </si>
  <si>
    <t>смена вентиля д 15 (1шт) п-д 1 т.п.</t>
  </si>
  <si>
    <t>смена вентиля д 25 (1шт) п-д 1 т.п.</t>
  </si>
  <si>
    <t>смена труб д 25 (4мп) п-д1 т.п.</t>
  </si>
  <si>
    <t>хомут 20</t>
  </si>
  <si>
    <t>1шт</t>
  </si>
  <si>
    <t>4шт</t>
  </si>
  <si>
    <t>6шт</t>
  </si>
  <si>
    <t>8шт</t>
  </si>
  <si>
    <t>тройник 25</t>
  </si>
  <si>
    <t>гебо 20</t>
  </si>
  <si>
    <t>гебо 25</t>
  </si>
  <si>
    <t>муфта 25</t>
  </si>
  <si>
    <t>муфта 25 нер.</t>
  </si>
  <si>
    <t>уголок 25</t>
  </si>
  <si>
    <t>переход 32/25</t>
  </si>
  <si>
    <t>муфта 32</t>
  </si>
  <si>
    <t>труба д 25</t>
  </si>
  <si>
    <t>4мп</t>
  </si>
  <si>
    <t>вентиль д 15</t>
  </si>
  <si>
    <t>вентиль д 20</t>
  </si>
  <si>
    <t>муфта 20 раз.</t>
  </si>
  <si>
    <t>уголок 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</si>
</sst>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3">
      <selection activeCell="K58" sqref="K58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2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5:13" ht="12.75">
      <c r="E4" s="8">
        <v>28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L6*126.87*1.202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L7*126.87*1.202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3.73</v>
      </c>
      <c r="M11" s="48">
        <f t="shared" si="0"/>
        <v>568.8165702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3.73</v>
      </c>
      <c r="M13" s="48">
        <f t="shared" si="0"/>
        <v>568.8165702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8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2.25</v>
      </c>
      <c r="M18" s="48">
        <f t="shared" si="0"/>
        <v>343.119915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76.24887</v>
      </c>
    </row>
    <row r="20" spans="1:13" ht="12.75">
      <c r="A20" t="s">
        <v>128</v>
      </c>
      <c r="J20" s="20"/>
      <c r="K20" s="27" t="s">
        <v>57</v>
      </c>
      <c r="L20" s="28">
        <f>SUM(L6:L19)</f>
        <v>10.21</v>
      </c>
      <c r="M20" s="33">
        <f>SUM(M6:M19)</f>
        <v>1557.0019254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25">
        <v>2</v>
      </c>
      <c r="M24" s="32">
        <f>L24*126.87*1.202*1.15</f>
        <v>350.74480199999994</v>
      </c>
    </row>
    <row r="25" spans="1:13" ht="12.75">
      <c r="A25" t="s">
        <v>107</v>
      </c>
      <c r="J25" s="20">
        <v>2</v>
      </c>
      <c r="K25" s="20" t="s">
        <v>137</v>
      </c>
      <c r="L25" s="48">
        <v>1.62</v>
      </c>
      <c r="M25" s="32">
        <f aca="true" t="shared" si="1" ref="M25:M38">L25*126.87*1.202*1.15</f>
        <v>284.10328962</v>
      </c>
    </row>
    <row r="26" spans="1:13" ht="12.75">
      <c r="A26" t="s">
        <v>108</v>
      </c>
      <c r="J26" s="20">
        <v>3</v>
      </c>
      <c r="K26" s="20" t="s">
        <v>138</v>
      </c>
      <c r="L26" s="48">
        <v>0.81</v>
      </c>
      <c r="M26" s="32">
        <f t="shared" si="1"/>
        <v>142.05164481</v>
      </c>
    </row>
    <row r="27" spans="1:13" ht="12.75">
      <c r="A27" s="55" t="s">
        <v>109</v>
      </c>
      <c r="B27" s="55"/>
      <c r="C27" s="55"/>
      <c r="D27" s="55"/>
      <c r="E27" s="55"/>
      <c r="F27" s="55"/>
      <c r="G27" s="55"/>
      <c r="J27" s="20">
        <v>4</v>
      </c>
      <c r="K27" s="20" t="s">
        <v>139</v>
      </c>
      <c r="L27" s="42">
        <v>1.03</v>
      </c>
      <c r="M27" s="32">
        <f t="shared" si="1"/>
        <v>180.63357303</v>
      </c>
    </row>
    <row r="28" spans="1:13" ht="12.75">
      <c r="A28" t="s">
        <v>110</v>
      </c>
      <c r="B28" s="1"/>
      <c r="C28" s="1"/>
      <c r="D28" s="1"/>
      <c r="J28" s="20">
        <v>5</v>
      </c>
      <c r="K28" s="20" t="s">
        <v>140</v>
      </c>
      <c r="L28" s="42">
        <f>0.04*184.3</f>
        <v>7.372000000000001</v>
      </c>
      <c r="M28" s="32">
        <f t="shared" si="1"/>
        <v>1292.845340172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3474</v>
      </c>
      <c r="F32" t="s">
        <v>65</v>
      </c>
      <c r="J32" s="20">
        <v>9</v>
      </c>
      <c r="K32" s="41"/>
      <c r="L32" s="25"/>
      <c r="M32" s="32">
        <f t="shared" si="1"/>
        <v>0</v>
      </c>
    </row>
    <row r="33" spans="1:13" ht="12.75">
      <c r="A33" t="s">
        <v>2</v>
      </c>
      <c r="E33">
        <v>945.6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480</v>
      </c>
      <c r="F35" t="s">
        <v>65</v>
      </c>
      <c r="J35" s="20">
        <v>12</v>
      </c>
      <c r="K35" s="47"/>
      <c r="L35" s="25"/>
      <c r="M35" s="32">
        <f t="shared" si="1"/>
        <v>0</v>
      </c>
    </row>
    <row r="36" spans="10:13" ht="12.75">
      <c r="J36" s="20">
        <v>13</v>
      </c>
      <c r="K36" s="47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47"/>
      <c r="L37" s="25"/>
      <c r="M37" s="32">
        <f t="shared" si="1"/>
        <v>0</v>
      </c>
    </row>
    <row r="38" spans="10:13" ht="12.75">
      <c r="J38" s="20">
        <v>15</v>
      </c>
      <c r="K38" s="47"/>
      <c r="L38" s="25"/>
      <c r="M38" s="32">
        <f t="shared" si="1"/>
        <v>0</v>
      </c>
    </row>
    <row r="39" spans="1:13" ht="12.75">
      <c r="A39" s="2" t="s">
        <v>6</v>
      </c>
      <c r="F39" s="11">
        <f>51927.33-0.14</f>
        <v>51927.19</v>
      </c>
      <c r="J39" s="20"/>
      <c r="K39" s="29" t="s">
        <v>57</v>
      </c>
      <c r="L39" s="28">
        <f>SUM(L24:L37)</f>
        <v>12.832</v>
      </c>
      <c r="M39" s="33">
        <f>SUM(M24:M38)</f>
        <v>2250.378649632</v>
      </c>
    </row>
    <row r="40" spans="1:11" ht="12.75">
      <c r="A40" t="s">
        <v>7</v>
      </c>
      <c r="F40" s="5">
        <v>51526.63</v>
      </c>
      <c r="K40" s="1" t="s">
        <v>61</v>
      </c>
    </row>
    <row r="41" spans="2:13" ht="12.75">
      <c r="B41" t="s">
        <v>8</v>
      </c>
      <c r="F41" s="9">
        <f>F40/F39</f>
        <v>0.9922861221645153</v>
      </c>
      <c r="J41" s="22" t="s">
        <v>35</v>
      </c>
      <c r="K41" s="22"/>
      <c r="L41" s="22" t="s">
        <v>62</v>
      </c>
      <c r="M41" s="22" t="s">
        <v>41</v>
      </c>
    </row>
    <row r="42" spans="1:13" ht="12.75">
      <c r="A42" t="s">
        <v>127</v>
      </c>
      <c r="F42" s="5">
        <f>250+400+400+250</f>
        <v>1300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52826.63</v>
      </c>
      <c r="J43" s="20">
        <v>1</v>
      </c>
      <c r="K43" s="20" t="s">
        <v>141</v>
      </c>
      <c r="L43" s="25" t="s">
        <v>142</v>
      </c>
      <c r="M43" s="25">
        <v>190</v>
      </c>
    </row>
    <row r="44" spans="10:13" ht="12.75">
      <c r="J44" s="20">
        <v>2</v>
      </c>
      <c r="K44" s="20" t="s">
        <v>146</v>
      </c>
      <c r="L44" s="25" t="s">
        <v>143</v>
      </c>
      <c r="M44" s="25">
        <f>4*16.4</f>
        <v>65.6</v>
      </c>
    </row>
    <row r="45" spans="2:13" ht="12.75">
      <c r="B45" s="1" t="s">
        <v>10</v>
      </c>
      <c r="C45" s="1"/>
      <c r="J45" s="20">
        <v>3</v>
      </c>
      <c r="K45" s="20" t="s">
        <v>147</v>
      </c>
      <c r="L45" s="25" t="s">
        <v>142</v>
      </c>
      <c r="M45" s="25">
        <v>558</v>
      </c>
    </row>
    <row r="46" spans="10:13" ht="12.75">
      <c r="J46" s="20">
        <v>4</v>
      </c>
      <c r="K46" s="20" t="s">
        <v>148</v>
      </c>
      <c r="L46" s="25" t="s">
        <v>142</v>
      </c>
      <c r="M46" s="25">
        <v>681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5</v>
      </c>
      <c r="K47" s="20" t="s">
        <v>149</v>
      </c>
      <c r="L47" s="25" t="s">
        <v>143</v>
      </c>
      <c r="M47" s="25">
        <f>4*125.75</f>
        <v>503</v>
      </c>
    </row>
    <row r="48" spans="1:13" ht="12.75">
      <c r="A48" t="s">
        <v>12</v>
      </c>
      <c r="F48" s="11">
        <f>(5850)*1.202</f>
        <v>7031.7</v>
      </c>
      <c r="J48" s="20">
        <v>6</v>
      </c>
      <c r="K48" s="20" t="s">
        <v>150</v>
      </c>
      <c r="L48" s="25" t="s">
        <v>143</v>
      </c>
      <c r="M48" s="25">
        <f>4*66</f>
        <v>264</v>
      </c>
    </row>
    <row r="49" spans="1:13" ht="12.75">
      <c r="A49" s="6" t="s">
        <v>15</v>
      </c>
      <c r="F49" s="5">
        <f>2940*1.202</f>
        <v>3533.8799999999997</v>
      </c>
      <c r="J49" s="20">
        <v>7</v>
      </c>
      <c r="K49" s="20" t="s">
        <v>151</v>
      </c>
      <c r="L49" s="25" t="s">
        <v>143</v>
      </c>
      <c r="M49" s="25">
        <f>4*24.4</f>
        <v>97.6</v>
      </c>
    </row>
    <row r="50" spans="1:13" ht="12.75">
      <c r="A50" s="6" t="s">
        <v>83</v>
      </c>
      <c r="E50" s="5">
        <v>0</v>
      </c>
      <c r="F50" s="5">
        <f>E50*E32</f>
        <v>0</v>
      </c>
      <c r="J50" s="20">
        <v>8</v>
      </c>
      <c r="K50" s="20" t="s">
        <v>146</v>
      </c>
      <c r="L50" s="25" t="s">
        <v>145</v>
      </c>
      <c r="M50" s="25">
        <f>8*16.4</f>
        <v>131.2</v>
      </c>
    </row>
    <row r="51" spans="1:13" ht="12.75">
      <c r="A51" s="4" t="s">
        <v>33</v>
      </c>
      <c r="F51" s="31">
        <f>F48+F49+F50</f>
        <v>10565.58</v>
      </c>
      <c r="J51" s="20">
        <v>9</v>
      </c>
      <c r="K51" s="20" t="s">
        <v>152</v>
      </c>
      <c r="L51" s="25" t="s">
        <v>142</v>
      </c>
      <c r="M51" s="25">
        <v>6</v>
      </c>
    </row>
    <row r="52" spans="1:13" ht="12.75">
      <c r="A52" s="4" t="s">
        <v>16</v>
      </c>
      <c r="J52" s="20">
        <v>10</v>
      </c>
      <c r="K52" s="20" t="s">
        <v>153</v>
      </c>
      <c r="L52" s="25" t="s">
        <v>142</v>
      </c>
      <c r="M52" s="25">
        <v>9</v>
      </c>
    </row>
    <row r="53" spans="1:13" ht="12.75">
      <c r="A53" t="s">
        <v>74</v>
      </c>
      <c r="C53" s="13"/>
      <c r="D53" s="46">
        <v>1.99</v>
      </c>
      <c r="E53" s="13" t="s">
        <v>14</v>
      </c>
      <c r="F53" s="11">
        <f>E32*D53</f>
        <v>6913.26</v>
      </c>
      <c r="J53" s="20">
        <v>11</v>
      </c>
      <c r="K53" s="20" t="s">
        <v>154</v>
      </c>
      <c r="L53" s="25" t="s">
        <v>155</v>
      </c>
      <c r="M53" s="25">
        <f>4*99.11</f>
        <v>396.44</v>
      </c>
    </row>
    <row r="54" spans="1:13" ht="12.75">
      <c r="A54" t="s">
        <v>78</v>
      </c>
      <c r="B54">
        <v>945.6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12</v>
      </c>
      <c r="K54" s="20" t="s">
        <v>156</v>
      </c>
      <c r="L54" s="25" t="s">
        <v>142</v>
      </c>
      <c r="M54" s="25">
        <v>232.36</v>
      </c>
    </row>
    <row r="55" spans="1:13" ht="12.75">
      <c r="A55" s="4" t="s">
        <v>17</v>
      </c>
      <c r="B55" s="10"/>
      <c r="C55" s="10"/>
      <c r="F55" s="31">
        <f>SUM(F53:F54)</f>
        <v>6913.26</v>
      </c>
      <c r="J55" s="20">
        <v>13</v>
      </c>
      <c r="K55" s="20" t="s">
        <v>157</v>
      </c>
      <c r="L55" s="25" t="s">
        <v>142</v>
      </c>
      <c r="M55" s="25">
        <v>374.26</v>
      </c>
    </row>
    <row r="56" spans="1:13" ht="12.75">
      <c r="A56" s="4" t="s">
        <v>18</v>
      </c>
      <c r="B56" s="4"/>
      <c r="J56" s="20">
        <v>14</v>
      </c>
      <c r="K56" s="20" t="s">
        <v>158</v>
      </c>
      <c r="L56" s="25" t="s">
        <v>144</v>
      </c>
      <c r="M56" s="25">
        <f>6*85.09</f>
        <v>510.54</v>
      </c>
    </row>
    <row r="57" spans="1:13" ht="12.75">
      <c r="A57" t="s">
        <v>19</v>
      </c>
      <c r="C57">
        <v>167088</v>
      </c>
      <c r="D57">
        <v>228897.7</v>
      </c>
      <c r="E57">
        <v>3474</v>
      </c>
      <c r="F57" s="34">
        <f>C57/D57*E57</f>
        <v>2535.9088885558917</v>
      </c>
      <c r="J57" s="20">
        <v>15</v>
      </c>
      <c r="K57" s="20" t="s">
        <v>159</v>
      </c>
      <c r="L57" s="25" t="s">
        <v>144</v>
      </c>
      <c r="M57" s="25">
        <f>6*5</f>
        <v>30</v>
      </c>
    </row>
    <row r="58" spans="1:13" ht="12.75">
      <c r="A58" t="s">
        <v>20</v>
      </c>
      <c r="F58" s="34">
        <f>M20</f>
        <v>1557.0019254</v>
      </c>
      <c r="J58" s="20">
        <v>16</v>
      </c>
      <c r="K58" s="20"/>
      <c r="L58" s="25"/>
      <c r="M58" s="25"/>
    </row>
    <row r="59" spans="1:13" ht="12.75">
      <c r="A59" t="s">
        <v>21</v>
      </c>
      <c r="F59" s="11">
        <f>M39</f>
        <v>2250.378649632</v>
      </c>
      <c r="J59" s="20">
        <v>17</v>
      </c>
      <c r="K59" s="20"/>
      <c r="L59" s="25"/>
      <c r="M59" s="25"/>
    </row>
    <row r="60" spans="1:13" ht="12.75">
      <c r="A60" t="s">
        <v>71</v>
      </c>
      <c r="F60" s="5">
        <v>0</v>
      </c>
      <c r="J60" s="20"/>
      <c r="K60" s="20"/>
      <c r="L60" s="30" t="s">
        <v>64</v>
      </c>
      <c r="M60" s="33">
        <f>SUM(M43:M59)</f>
        <v>4049</v>
      </c>
    </row>
    <row r="61" spans="1:6" ht="12.75">
      <c r="A61" t="s">
        <v>22</v>
      </c>
      <c r="F61" s="11">
        <f>M60</f>
        <v>4049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3474</v>
      </c>
      <c r="C64" t="s">
        <v>13</v>
      </c>
      <c r="D64" s="11">
        <v>0.39</v>
      </c>
      <c r="E64" t="s">
        <v>14</v>
      </c>
      <c r="F64" s="11">
        <f>B64*D64</f>
        <v>1354.8600000000001</v>
      </c>
    </row>
    <row r="65" spans="1:6" ht="12.75">
      <c r="A65" s="53" t="s">
        <v>82</v>
      </c>
      <c r="B65" s="53"/>
      <c r="C65" s="53"/>
      <c r="D65" s="54"/>
      <c r="E65" s="53"/>
      <c r="F65" s="54">
        <v>0</v>
      </c>
    </row>
    <row r="66" spans="1:6" ht="12.75">
      <c r="A66" s="53" t="s">
        <v>84</v>
      </c>
      <c r="B66" s="53"/>
      <c r="C66" s="53"/>
      <c r="D66" s="54">
        <v>0</v>
      </c>
      <c r="E66" s="53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11747.149463587892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3474</v>
      </c>
      <c r="C69" t="s">
        <v>65</v>
      </c>
      <c r="D69" s="5">
        <v>0.25</v>
      </c>
      <c r="E69" t="s">
        <v>14</v>
      </c>
      <c r="F69" s="11">
        <f>B69*D69</f>
        <v>868.5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3474</v>
      </c>
      <c r="C72" t="s">
        <v>13</v>
      </c>
      <c r="D72" s="11">
        <v>0.96</v>
      </c>
      <c r="E72" t="s">
        <v>14</v>
      </c>
      <c r="F72" s="11">
        <f>B72*D72</f>
        <v>3335.04</v>
      </c>
    </row>
    <row r="73" spans="1:6" ht="12.75">
      <c r="A73" s="4" t="s">
        <v>29</v>
      </c>
      <c r="F73" s="31">
        <f>F69+F72</f>
        <v>4203.54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3474</v>
      </c>
      <c r="C76" t="s">
        <v>13</v>
      </c>
      <c r="D76" s="11">
        <v>2.16</v>
      </c>
      <c r="E76" t="s">
        <v>14</v>
      </c>
      <c r="F76" s="11">
        <f>B76*D76</f>
        <v>7503.84</v>
      </c>
    </row>
    <row r="77" spans="1:6" ht="12.75">
      <c r="A77" s="4" t="s">
        <v>31</v>
      </c>
      <c r="F77" s="8">
        <f>SUM(F76)</f>
        <v>7503.84</v>
      </c>
    </row>
    <row r="78" spans="1:6" ht="12.75">
      <c r="A78" s="49" t="s">
        <v>77</v>
      </c>
      <c r="B78" s="50"/>
      <c r="C78" s="50"/>
      <c r="D78" s="51">
        <v>0</v>
      </c>
      <c r="E78" s="50"/>
      <c r="F78" s="52">
        <f>D78*E32</f>
        <v>0</v>
      </c>
    </row>
    <row r="79" spans="1:6" ht="12.75">
      <c r="A79" s="1" t="s">
        <v>32</v>
      </c>
      <c r="B79" s="1"/>
      <c r="F79" s="31">
        <f>F51+F55+F67+F73+F77+F78</f>
        <v>40933.36946358789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2374.1354288880975</v>
      </c>
    </row>
    <row r="81" spans="1:6" ht="12.75">
      <c r="A81" s="1"/>
      <c r="B81" s="35" t="s">
        <v>129</v>
      </c>
      <c r="C81" s="35"/>
      <c r="D81" s="1"/>
      <c r="E81" s="59"/>
      <c r="F81" s="60">
        <v>2508</v>
      </c>
    </row>
    <row r="82" spans="1:6" ht="12.75">
      <c r="A82" s="1"/>
      <c r="B82" s="35" t="s">
        <v>130</v>
      </c>
      <c r="C82" s="35"/>
      <c r="D82" s="1"/>
      <c r="E82" s="59"/>
      <c r="F82" s="60">
        <v>486.39</v>
      </c>
    </row>
    <row r="83" spans="1:6" ht="12.75">
      <c r="A83" s="1"/>
      <c r="B83" s="35" t="s">
        <v>131</v>
      </c>
      <c r="C83" s="35"/>
      <c r="D83" s="1"/>
      <c r="E83" s="59"/>
      <c r="F83" s="60">
        <v>3196.37</v>
      </c>
    </row>
    <row r="84" spans="1:9" ht="15">
      <c r="A84" s="12" t="s">
        <v>34</v>
      </c>
      <c r="B84" s="12"/>
      <c r="C84" s="12"/>
      <c r="D84" s="12"/>
      <c r="E84" s="12"/>
      <c r="F84" s="43">
        <f>F79+F80+F81+F82+F83</f>
        <v>49498.26489247599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43132</v>
      </c>
      <c r="C86" s="39">
        <v>-234564</v>
      </c>
      <c r="D86" s="44">
        <f>F43</f>
        <v>52826.63</v>
      </c>
      <c r="E86" s="44">
        <f>F84</f>
        <v>49498.26489247599</v>
      </c>
      <c r="F86" s="45">
        <f>C86+D86-E86</f>
        <v>-231235.634892476</v>
      </c>
    </row>
    <row r="88" spans="1:6" ht="13.5" thickBot="1">
      <c r="A88" t="s">
        <v>112</v>
      </c>
      <c r="C88" s="56">
        <v>43132</v>
      </c>
      <c r="D88" s="8" t="s">
        <v>113</v>
      </c>
      <c r="E88" s="56">
        <v>43159</v>
      </c>
      <c r="F88" t="s">
        <v>114</v>
      </c>
    </row>
    <row r="89" spans="1:7" ht="13.5" thickBot="1">
      <c r="A89" t="s">
        <v>115</v>
      </c>
      <c r="F89" s="57">
        <f>E86</f>
        <v>49498.26489247599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Морозова Татьяна Анатольевна</cp:lastModifiedBy>
  <cp:lastPrinted>2017-08-21T12:54:29Z</cp:lastPrinted>
  <dcterms:created xsi:type="dcterms:W3CDTF">2008-08-18T07:30:19Z</dcterms:created>
  <dcterms:modified xsi:type="dcterms:W3CDTF">2018-04-25T12:43:06Z</dcterms:modified>
  <cp:category/>
  <cp:version/>
  <cp:contentType/>
  <cp:contentStatus/>
</cp:coreProperties>
</file>