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<sst xmlns="http://schemas.openxmlformats.org/spreadsheetml/2006/main" count="182" uniqueCount="156">
  <si>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</si>
  <si>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</si>
  <si>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</si>
  <si>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</si>
  <si>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</si>
  <si>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</si>
  <si>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</si>
  <si>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</si>
  <si>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</si>
  <si>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</si>
  <si>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</si>
  <si>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</si>
  <si>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</si>
  <si>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</si>
  <si>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</si>
  <si>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</si>
  <si>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</si>
  <si>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</si>
  <si>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</si>
  <si>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</si>
  <si>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</si>
  <si>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</si>
  <si>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</si>
  <si>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</si>
  <si>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</si>
  <si>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</si>
  <si>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</si>
  <si>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</si>
  <si>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</si>
  <si>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</si>
  <si>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</si>
  <si>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</si>
  <si>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</si>
  <si>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</si>
  <si>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</si>
  <si>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</si>
  <si>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</si>
  <si>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</si>
  <si>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</si>
  <si>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</si>
  <si>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</si>
  <si>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</si>
  <si>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</si>
  <si>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</si>
  <si>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</si>
  <si>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</si>
  <si>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</si>
  <si>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</si>
  <si>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</si>
  <si>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</si>
  <si>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</si>
  <si>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</si>
  <si>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</si>
  <si>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</si>
  <si>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</si>
  <si>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</si>
  <si>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</si>
  <si>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</si>
  <si>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</si>
  <si>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</si>
  <si>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</si>
  <si>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</si>
  <si>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</si>
  <si>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</si>
  <si>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</si>
  <si>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</si>
  <si>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</si>
  <si>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</si>
  <si>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</si>
  <si>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</si>
  <si>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</si>
  <si>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</si>
  <si>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</si>
  <si>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</si>
  <si>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</si>
  <si>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</si>
  <si>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</si>
  <si>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</si>
  <si>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</si>
  <si>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</si>
  <si>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</si>
  <si>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</si>
  <si>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</si>
  <si>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</si>
  <si>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</si>
  <si>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</si>
  <si>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</si>
  <si>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</si>
  <si>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</si>
  <si>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</si>
  <si>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</si>
  <si>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</si>
  <si>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</si>
  <si>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</si>
  <si>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</si>
  <si>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</si>
  <si>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</si>
  <si>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</si>
  <si>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</si>
  <si>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</si>
  <si>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</si>
  <si>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</si>
  <si>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</si>
  <si>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</si>
  <si>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</si>
  <si>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</si>
  <si>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</si>
  <si>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</si>
  <si>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</si>
  <si>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</si>
  <si>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</si>
  <si>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</si>
  <si>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</si>
  <si>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</si>
  <si>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</si>
  <si>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</si>
  <si>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</si>
  <si>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</si>
  <si>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</si>
  <si>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</si>
  <si>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</si>
  <si>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</si>
  <si>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</si>
  <si>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</si>
  <si>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</si>
  <si>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</si>
  <si>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</si>
  <si>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</si>
  <si>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</si>
  <si>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</si>
  <si>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</si>
  <si>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</si>
  <si>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</si>
  <si>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</si>
  <si>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</si>
  <si>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</si>
  <si>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смена вентиля (1шт)</t>
  </si>
  <si>
    <t xml:space="preserve">смена труб д 20 м/пл (5мп) </t>
  </si>
  <si>
    <t>кран со штуцером</t>
  </si>
  <si>
    <t>1шт</t>
  </si>
  <si>
    <t>труба д 20 м/пл</t>
  </si>
  <si>
    <t>5мп</t>
  </si>
  <si>
    <t>уголок с креплением</t>
  </si>
  <si>
    <t>смена ламп (9шт)</t>
  </si>
  <si>
    <t>лампа</t>
  </si>
  <si>
    <t>9шт</t>
  </si>
  <si>
    <t>смена всветильника диодного (7шт) п-д3</t>
  </si>
  <si>
    <t>светильник диодный</t>
  </si>
  <si>
    <t>7шт</t>
  </si>
  <si>
    <t>саморез</t>
  </si>
  <si>
    <t>дюпель</t>
  </si>
  <si>
    <t>провод</t>
  </si>
  <si>
    <t>4мп</t>
  </si>
  <si>
    <t>остекление (2м2) п-д2</t>
  </si>
  <si>
    <t>стекло</t>
  </si>
  <si>
    <t>2м2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</si>
</sst>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2" fontId="0" fillId="0" borderId="16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K51" sqref="K51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</v>
      </c>
      <c r="K1" t="s">
        <v>67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36</v>
      </c>
      <c r="K3" s="57" t="s">
        <v>61</v>
      </c>
      <c r="L3" s="22" t="s">
        <v>39</v>
      </c>
      <c r="M3" s="22" t="s">
        <v>42</v>
      </c>
    </row>
    <row r="4" spans="5:13" ht="12.75">
      <c r="E4" s="8">
        <v>1</v>
      </c>
      <c r="F4" s="8" t="s">
        <v>132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3.72</v>
      </c>
      <c r="M11" s="34">
        <f t="shared" si="0"/>
        <v>567.2915928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3.72</v>
      </c>
      <c r="M13" s="34">
        <f t="shared" si="0"/>
        <v>567.2915928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54</v>
      </c>
      <c r="K17" s="26" t="s">
        <v>82</v>
      </c>
      <c r="L17" s="21">
        <v>12.5</v>
      </c>
      <c r="M17" s="34">
        <f t="shared" si="0"/>
        <v>1906.22175</v>
      </c>
    </row>
    <row r="18" spans="1:13" ht="12.75">
      <c r="A18" t="s">
        <v>101</v>
      </c>
      <c r="J18" s="15" t="s">
        <v>56</v>
      </c>
      <c r="K18" s="26" t="s">
        <v>55</v>
      </c>
      <c r="L18" s="21">
        <v>2.25</v>
      </c>
      <c r="M18" s="34">
        <f t="shared" si="0"/>
        <v>343.119915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76.24887</v>
      </c>
    </row>
    <row r="20" spans="1:13" ht="12.75">
      <c r="A20" t="s">
        <v>128</v>
      </c>
      <c r="J20" s="20"/>
      <c r="K20" s="27" t="s">
        <v>58</v>
      </c>
      <c r="L20" s="28">
        <f>SUM(L6:L19)</f>
        <v>22.69</v>
      </c>
      <c r="M20" s="33">
        <f>SUM(M6:M19)</f>
        <v>3460.1737206000003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20">
        <v>1</v>
      </c>
      <c r="K24" s="20" t="s">
        <v>136</v>
      </c>
      <c r="L24" s="34">
        <v>1.03</v>
      </c>
      <c r="M24" s="32">
        <f>L24*126.87*1.202*1.15</f>
        <v>180.63357303</v>
      </c>
    </row>
    <row r="25" spans="1:13" ht="12.75">
      <c r="A25" t="s">
        <v>107</v>
      </c>
      <c r="J25" s="20">
        <v>2</v>
      </c>
      <c r="K25" s="20" t="s">
        <v>137</v>
      </c>
      <c r="L25" s="34">
        <v>7.75</v>
      </c>
      <c r="M25" s="32">
        <f aca="true" t="shared" si="1" ref="M25:M37">L25*126.87*1.202*1.15</f>
        <v>1359.1361077499998</v>
      </c>
    </row>
    <row r="26" spans="1:13" ht="12.75">
      <c r="A26" t="s">
        <v>108</v>
      </c>
      <c r="J26" s="20">
        <v>3</v>
      </c>
      <c r="K26" s="20" t="s">
        <v>143</v>
      </c>
      <c r="L26" s="48">
        <f>0.09*7.1</f>
        <v>0.6389999999999999</v>
      </c>
      <c r="M26" s="32">
        <f t="shared" si="1"/>
        <v>112.06296423899995</v>
      </c>
    </row>
    <row r="27" spans="1:13" ht="12.75">
      <c r="A27" s="54" t="s">
        <v>109</v>
      </c>
      <c r="B27" s="54"/>
      <c r="C27" s="54"/>
      <c r="D27" s="54"/>
      <c r="E27" s="54"/>
      <c r="F27" s="54"/>
      <c r="G27" s="54"/>
      <c r="J27" s="20">
        <v>4</v>
      </c>
      <c r="K27" s="20" t="s">
        <v>146</v>
      </c>
      <c r="L27" s="34">
        <f>0.03*89.1</f>
        <v>2.6729999999999996</v>
      </c>
      <c r="M27" s="32">
        <f t="shared" si="1"/>
        <v>468.77042787299985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153</v>
      </c>
      <c r="L28" s="34">
        <f>0.02*310.9</f>
        <v>6.218</v>
      </c>
      <c r="M28" s="32">
        <f t="shared" si="1"/>
        <v>1090.4655894179998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47"/>
      <c r="L32" s="48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18.31</v>
      </c>
      <c r="M38" s="33">
        <f>SUM(M24:M37)</f>
        <v>3211.068662309999</v>
      </c>
    </row>
    <row r="39" spans="1:11" ht="12.75">
      <c r="A39" s="2" t="s">
        <v>6</v>
      </c>
      <c r="F39" s="11">
        <f>53228.78-1525.72</f>
        <v>51703.06</v>
      </c>
      <c r="K39" s="1" t="s">
        <v>62</v>
      </c>
    </row>
    <row r="40" spans="1:13" ht="12.75">
      <c r="A40" t="s">
        <v>7</v>
      </c>
      <c r="F40" s="5">
        <v>43661.35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0.8444635578629195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127</v>
      </c>
      <c r="F42" s="5">
        <f>250+400+250</f>
        <v>900</v>
      </c>
      <c r="J42" s="20">
        <v>1</v>
      </c>
      <c r="K42" s="20" t="s">
        <v>138</v>
      </c>
      <c r="L42" s="25" t="s">
        <v>139</v>
      </c>
      <c r="M42" s="34">
        <v>281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44561.35</v>
      </c>
      <c r="J43" s="20">
        <v>2</v>
      </c>
      <c r="K43" s="20" t="s">
        <v>140</v>
      </c>
      <c r="L43" s="25" t="s">
        <v>141</v>
      </c>
      <c r="M43" s="25">
        <v>459.05</v>
      </c>
    </row>
    <row r="44" spans="10:13" ht="12.75">
      <c r="J44" s="20">
        <v>3</v>
      </c>
      <c r="K44" s="20" t="s">
        <v>142</v>
      </c>
      <c r="L44" s="25" t="s">
        <v>139</v>
      </c>
      <c r="M44" s="34">
        <v>23.5</v>
      </c>
    </row>
    <row r="45" spans="2:13" ht="12.75">
      <c r="B45" s="1" t="s">
        <v>10</v>
      </c>
      <c r="C45" s="1"/>
      <c r="J45" s="20">
        <v>4</v>
      </c>
      <c r="K45" s="20" t="s">
        <v>144</v>
      </c>
      <c r="L45" s="25" t="s">
        <v>145</v>
      </c>
      <c r="M45" s="25">
        <f>9*14.5</f>
        <v>130.5</v>
      </c>
    </row>
    <row r="46" spans="10:13" ht="12.75">
      <c r="J46" s="20">
        <v>5</v>
      </c>
      <c r="K46" s="20" t="s">
        <v>147</v>
      </c>
      <c r="L46" s="25" t="s">
        <v>148</v>
      </c>
      <c r="M46" s="25">
        <f>7*318.83</f>
        <v>2231.81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149</v>
      </c>
      <c r="L47" s="25" t="s">
        <v>139</v>
      </c>
      <c r="M47" s="25">
        <v>2.27</v>
      </c>
    </row>
    <row r="48" spans="1:13" ht="12.75">
      <c r="A48" t="s">
        <v>12</v>
      </c>
      <c r="F48" s="11">
        <f>5000*1.202</f>
        <v>6010</v>
      </c>
      <c r="J48" s="20">
        <v>7</v>
      </c>
      <c r="K48" s="20" t="s">
        <v>150</v>
      </c>
      <c r="L48" s="25" t="s">
        <v>139</v>
      </c>
      <c r="M48" s="25">
        <v>2</v>
      </c>
    </row>
    <row r="49" spans="1:13" ht="12.75">
      <c r="A49" s="6" t="s">
        <v>15</v>
      </c>
      <c r="F49" s="11">
        <f>2500*1.202</f>
        <v>3005</v>
      </c>
      <c r="J49" s="20">
        <v>8</v>
      </c>
      <c r="K49" s="20" t="s">
        <v>151</v>
      </c>
      <c r="L49" s="25" t="s">
        <v>152</v>
      </c>
      <c r="M49" s="25">
        <f>4*9.4</f>
        <v>37.6</v>
      </c>
    </row>
    <row r="50" spans="1:13" ht="12.75">
      <c r="A50" s="6" t="s">
        <v>83</v>
      </c>
      <c r="E50" s="5">
        <v>0</v>
      </c>
      <c r="F50" s="11">
        <f>E50*E32</f>
        <v>0</v>
      </c>
      <c r="J50" s="20">
        <v>9</v>
      </c>
      <c r="K50" s="20" t="s">
        <v>154</v>
      </c>
      <c r="L50" s="25" t="s">
        <v>155</v>
      </c>
      <c r="M50" s="25">
        <f>2*139.34</f>
        <v>278.68</v>
      </c>
    </row>
    <row r="51" spans="1:13" ht="12.75">
      <c r="A51" s="4" t="s">
        <v>34</v>
      </c>
      <c r="F51" s="31">
        <f>F48+F49+F50</f>
        <v>9015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1.98</v>
      </c>
      <c r="E53" t="s">
        <v>14</v>
      </c>
      <c r="F53" s="11">
        <f>E32*D53</f>
        <v>6861.888</v>
      </c>
      <c r="J53" s="20">
        <v>12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6861.888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2">
        <v>183454</v>
      </c>
      <c r="D57">
        <v>228897.7</v>
      </c>
      <c r="E57">
        <v>3465.6</v>
      </c>
      <c r="F57" s="35">
        <f>C57/D57*E57</f>
        <v>2777.5647479201407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3460.1737206000003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3211.068662309999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0*600*1.202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3446.4099999999994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0.19</v>
      </c>
      <c r="E64" t="s">
        <v>14</v>
      </c>
      <c r="F64" s="11">
        <f>B64*D64</f>
        <v>658.4639999999999</v>
      </c>
      <c r="J64" s="20">
        <v>23</v>
      </c>
      <c r="K64" s="20"/>
      <c r="L64" s="25"/>
      <c r="M64" s="25"/>
    </row>
    <row r="65" spans="1:13" ht="12.75">
      <c r="A65" s="52" t="s">
        <v>75</v>
      </c>
      <c r="B65" s="52"/>
      <c r="C65" s="52"/>
      <c r="D65" s="53"/>
      <c r="E65" s="52"/>
      <c r="F65" s="53">
        <v>0</v>
      </c>
      <c r="J65" s="20">
        <v>24</v>
      </c>
      <c r="K65" s="20"/>
      <c r="L65" s="25"/>
      <c r="M65" s="25"/>
    </row>
    <row r="66" spans="1:13" ht="12.75">
      <c r="A66" s="52" t="s">
        <v>84</v>
      </c>
      <c r="B66" s="52"/>
      <c r="C66" s="52"/>
      <c r="D66" s="53">
        <v>0</v>
      </c>
      <c r="E66" s="52"/>
      <c r="F66" s="53">
        <f>D66*E32</f>
        <v>0</v>
      </c>
      <c r="J66" s="20"/>
      <c r="K66" s="20"/>
      <c r="L66" s="30" t="s">
        <v>65</v>
      </c>
      <c r="M66" s="33">
        <f>SUM(M42:M65)</f>
        <v>3446.4099999999994</v>
      </c>
    </row>
    <row r="67" spans="1:6" ht="12.75">
      <c r="A67" s="4" t="s">
        <v>25</v>
      </c>
      <c r="B67" s="10"/>
      <c r="C67" s="10"/>
      <c r="F67" s="31">
        <f>SUM(F57:F66)</f>
        <v>13553.68113083014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</v>
      </c>
      <c r="E69" t="s">
        <v>14</v>
      </c>
      <c r="F69" s="11">
        <f>B69*D69</f>
        <v>693.12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1.11</v>
      </c>
      <c r="E72" t="s">
        <v>14</v>
      </c>
      <c r="F72" s="11">
        <f>B72*D72</f>
        <v>3846.8160000000003</v>
      </c>
    </row>
    <row r="73" spans="1:6" ht="12.75">
      <c r="A73" s="4" t="s">
        <v>29</v>
      </c>
      <c r="F73" s="31">
        <f>F69+F72</f>
        <v>4539.936000000001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1.96</v>
      </c>
      <c r="E76" t="s">
        <v>14</v>
      </c>
      <c r="F76" s="11">
        <f>B76*D76</f>
        <v>6792.576</v>
      </c>
    </row>
    <row r="77" spans="1:6" ht="12.75">
      <c r="A77" s="4" t="s">
        <v>32</v>
      </c>
      <c r="F77" s="31">
        <f>SUM(F76)</f>
        <v>6792.576</v>
      </c>
    </row>
    <row r="78" spans="1:6" ht="12.75">
      <c r="A78" s="50" t="s">
        <v>78</v>
      </c>
      <c r="B78" s="46"/>
      <c r="C78" s="46"/>
      <c r="D78" s="49">
        <v>0</v>
      </c>
      <c r="E78" s="46"/>
      <c r="F78" s="51">
        <f>D78*E32</f>
        <v>0</v>
      </c>
    </row>
    <row r="79" spans="1:6" ht="12.75">
      <c r="A79" s="1" t="s">
        <v>33</v>
      </c>
      <c r="B79" s="1"/>
      <c r="F79" s="45">
        <f>F51+F55+F67+F73+F77+F78</f>
        <v>40763.08113083014</v>
      </c>
    </row>
    <row r="80" spans="1:6" ht="12.75">
      <c r="A80" s="1" t="s">
        <v>76</v>
      </c>
      <c r="B80" s="37"/>
      <c r="C80" s="37">
        <v>0.058</v>
      </c>
      <c r="D80" s="1"/>
      <c r="E80" s="1"/>
      <c r="F80" s="31">
        <f>F79*5.8%</f>
        <v>2364.258705588148</v>
      </c>
    </row>
    <row r="81" spans="1:6" ht="12.75">
      <c r="A81" s="1"/>
      <c r="B81" s="37" t="s">
        <v>129</v>
      </c>
      <c r="C81" s="37"/>
      <c r="D81" s="1"/>
      <c r="E81" s="58"/>
      <c r="F81" s="59">
        <v>2612.5</v>
      </c>
    </row>
    <row r="82" spans="1:6" ht="12.75">
      <c r="A82" s="1"/>
      <c r="B82" s="37" t="s">
        <v>130</v>
      </c>
      <c r="C82" s="37"/>
      <c r="D82" s="1"/>
      <c r="E82" s="58"/>
      <c r="F82" s="59">
        <v>520.4</v>
      </c>
    </row>
    <row r="83" spans="1:6" ht="12.75">
      <c r="A83" s="1"/>
      <c r="B83" s="37" t="s">
        <v>131</v>
      </c>
      <c r="C83" s="37"/>
      <c r="D83" s="1"/>
      <c r="E83" s="58"/>
      <c r="F83" s="59">
        <v>3329.17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49589.40983641829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42" t="s">
        <v>135</v>
      </c>
    </row>
    <row r="86" spans="1:6" ht="12.75">
      <c r="A86" s="13"/>
      <c r="B86" s="40">
        <v>43101</v>
      </c>
      <c r="C86" s="41">
        <v>-130426</v>
      </c>
      <c r="D86" s="43">
        <f>F43</f>
        <v>44561.35</v>
      </c>
      <c r="E86" s="43">
        <f>F84</f>
        <v>49589.40983641829</v>
      </c>
      <c r="F86" s="44">
        <f>C86+D86-E86</f>
        <v>-135454.05983641828</v>
      </c>
    </row>
    <row r="88" spans="1:6" ht="13.5" thickBot="1">
      <c r="A88" t="s">
        <v>112</v>
      </c>
      <c r="C88" s="55">
        <v>43101</v>
      </c>
      <c r="D88" s="8" t="s">
        <v>113</v>
      </c>
      <c r="E88" s="55">
        <v>43131</v>
      </c>
      <c r="F88" t="s">
        <v>114</v>
      </c>
    </row>
    <row r="89" spans="1:7" ht="13.5" thickBot="1">
      <c r="A89" t="s">
        <v>115</v>
      </c>
      <c r="F89" s="56">
        <f>E86</f>
        <v>49589.40983641829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2017-08-21T12:53:59Z</cp:lastPrinted>
  <dcterms:created xsi:type="dcterms:W3CDTF">2008-08-18T07:30:19Z</dcterms:created>
  <dcterms:modified xsi:type="dcterms:W3CDTF">2018-04-10T12:12:50Z</dcterms:modified>
  <cp:category/>
  <cp:version/>
  <cp:contentType/>
  <cp:contentStatus/>
</cp:coreProperties>
</file>