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<sst xmlns="http://schemas.openxmlformats.org/spreadsheetml/2006/main" count="189" uniqueCount="162">
  <si>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</si>
  <si>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</si>
  <si>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</si>
  <si>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</si>
  <si>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</si>
  <si>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</si>
  <si>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</si>
  <si>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</si>
  <si>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</si>
  <si>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</si>
  <si>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</si>
  <si>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</si>
  <si>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</si>
  <si>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</si>
  <si>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</si>
  <si>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</si>
  <si>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</si>
  <si>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</si>
  <si>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</si>
  <si>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</si>
  <si>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</si>
  <si>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</si>
  <si>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</si>
  <si>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</si>
  <si>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</si>
  <si>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</si>
  <si>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</si>
  <si>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</si>
  <si>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</si>
  <si>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</si>
  <si>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</si>
  <si>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</si>
  <si>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</si>
  <si>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</si>
  <si>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</si>
  <si>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</si>
  <si>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</si>
  <si>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</si>
  <si>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</si>
  <si>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</si>
  <si>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</si>
  <si>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</si>
  <si>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</si>
  <si>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</si>
  <si>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</si>
  <si>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</si>
  <si>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</si>
  <si>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</si>
  <si>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</si>
  <si>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</si>
  <si>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</si>
  <si>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</si>
  <si>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</si>
  <si>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</si>
  <si>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</si>
  <si>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</si>
  <si>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</si>
  <si>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</si>
  <si>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</si>
  <si>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</si>
  <si>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</si>
  <si>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</si>
  <si>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</si>
  <si>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</si>
  <si>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</si>
  <si>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</si>
  <si>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</si>
  <si>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</si>
  <si>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</si>
  <si>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</si>
  <si>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</si>
  <si>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</si>
  <si>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</si>
  <si>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</si>
  <si>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</si>
  <si>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</si>
  <si>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</si>
  <si>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</si>
  <si>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</si>
  <si>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</si>
  <si>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</si>
  <si>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</si>
  <si>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</si>
  <si>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</si>
  <si>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</si>
  <si>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</si>
  <si>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</si>
  <si>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</si>
  <si>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</si>
  <si>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</si>
  <si>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</si>
  <si>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</si>
  <si>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</si>
  <si>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</si>
  <si>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</si>
  <si>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</si>
  <si>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</si>
  <si>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</si>
  <si>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</si>
  <si>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</si>
  <si>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</si>
  <si>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</si>
  <si>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</si>
  <si>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</si>
  <si>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</si>
  <si>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</si>
  <si>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</si>
  <si>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</si>
  <si>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</si>
  <si>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</si>
  <si>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</si>
  <si>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</si>
  <si>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</si>
  <si>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</si>
  <si>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</si>
  <si>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</si>
  <si>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</si>
  <si>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</si>
  <si>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</si>
  <si>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</si>
  <si>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</si>
  <si>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</si>
  <si>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</si>
  <si>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</si>
  <si>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</si>
  <si>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</si>
  <si>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</si>
  <si>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</si>
  <si>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</si>
  <si>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</si>
  <si>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</si>
  <si>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</si>
  <si>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</si>
  <si>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сентября</t>
  </si>
  <si>
    <t>за   сентябрь  2018 г.</t>
  </si>
  <si>
    <t>ост.на 01.10</t>
  </si>
  <si>
    <t>смена труб д 25 п.пр. (3мп) кв.13</t>
  </si>
  <si>
    <t>труба д 25</t>
  </si>
  <si>
    <t>муфта раз. 25</t>
  </si>
  <si>
    <t>2шт</t>
  </si>
  <si>
    <t>смена труб д 25 п.пр. (4мп) кв.5</t>
  </si>
  <si>
    <t>7мп</t>
  </si>
  <si>
    <t>4шт</t>
  </si>
  <si>
    <t>муфта нераз. 25</t>
  </si>
  <si>
    <t>слив и заполнение системы отопления</t>
  </si>
  <si>
    <t>установка радиатора (1шт)</t>
  </si>
  <si>
    <t>радиатор</t>
  </si>
  <si>
    <t>1шт</t>
  </si>
  <si>
    <t>цанга</t>
  </si>
  <si>
    <t>изготовление и установка рам</t>
  </si>
  <si>
    <t>шпингалет</t>
  </si>
  <si>
    <t>доска</t>
  </si>
  <si>
    <t>6мп</t>
  </si>
  <si>
    <t>клей стол.</t>
  </si>
  <si>
    <t>остекление (5м2)</t>
  </si>
  <si>
    <t>стекло</t>
  </si>
  <si>
    <t>5м2</t>
  </si>
  <si>
    <t>смена ламп (7шт) п-д1,3</t>
  </si>
  <si>
    <t>лампа</t>
  </si>
  <si>
    <t>7шт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</si>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</sst>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5" sqref="M55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9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4.11</v>
      </c>
      <c r="M6" s="50">
        <f>L6*126.87*1.202</f>
        <v>626.7657114000001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21.180000000000003</v>
      </c>
      <c r="M20" s="34">
        <f>SUM(M6:M19)</f>
        <v>3229.9021332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9">
        <f>0.03*184.3</f>
        <v>5.529</v>
      </c>
      <c r="M24" s="33">
        <f>L24*126.87*1.202*1.15</f>
        <v>969.6340051289999</v>
      </c>
    </row>
    <row r="25" spans="1:13" ht="12.75">
      <c r="A25" t="s">
        <v>113</v>
      </c>
      <c r="J25" s="35">
        <v>2</v>
      </c>
      <c r="K25" s="36" t="s">
        <v>140</v>
      </c>
      <c r="L25" s="59">
        <f>0.04*155</f>
        <v>6.2</v>
      </c>
      <c r="M25" s="33">
        <f aca="true" t="shared" si="1" ref="M25:M39">L25*126.87*1.202*1.15</f>
        <v>1087.3088862</v>
      </c>
    </row>
    <row r="26" spans="1:13" ht="12.75">
      <c r="A26" t="s">
        <v>114</v>
      </c>
      <c r="J26" s="35">
        <v>3</v>
      </c>
      <c r="K26" s="36" t="s">
        <v>144</v>
      </c>
      <c r="L26" s="59">
        <v>2.85</v>
      </c>
      <c r="M26" s="33">
        <f t="shared" si="1"/>
        <v>499.81134284999996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145</v>
      </c>
      <c r="L27" s="59">
        <v>12.04</v>
      </c>
      <c r="M27" s="33">
        <f t="shared" si="1"/>
        <v>2111.48370804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149</v>
      </c>
      <c r="L28" s="23">
        <v>6.87</v>
      </c>
      <c r="M28" s="33">
        <f t="shared" si="1"/>
        <v>1204.8083948699998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154</v>
      </c>
      <c r="L29" s="23">
        <f>0.05*310.9</f>
        <v>15.545</v>
      </c>
      <c r="M29" s="33">
        <f t="shared" si="1"/>
        <v>2726.1639735449994</v>
      </c>
    </row>
    <row r="30" spans="10:13" ht="12.75">
      <c r="J30" s="35">
        <v>7</v>
      </c>
      <c r="K30" s="36" t="s">
        <v>157</v>
      </c>
      <c r="L30" s="23">
        <f>0.07*7.1</f>
        <v>0.497</v>
      </c>
      <c r="M30" s="33">
        <f t="shared" si="1"/>
        <v>87.160083297</v>
      </c>
    </row>
    <row r="31" spans="2:13" ht="12.75">
      <c r="B31" t="s">
        <v>0</v>
      </c>
      <c r="J31" s="35">
        <v>8</v>
      </c>
      <c r="K31" s="36" t="s">
        <v>160</v>
      </c>
      <c r="L31" s="23">
        <v>0.39</v>
      </c>
      <c r="M31" s="33">
        <f t="shared" si="1"/>
        <v>68.39523639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51790.63</v>
      </c>
      <c r="J40" s="20"/>
      <c r="K40" s="30" t="s">
        <v>56</v>
      </c>
      <c r="L40" s="28">
        <f>SUM(L24:L39)</f>
        <v>49.921</v>
      </c>
      <c r="M40" s="34">
        <f>SUM(M24:M39)</f>
        <v>8754.765630320999</v>
      </c>
    </row>
    <row r="41" spans="1:11" ht="12.75">
      <c r="A41" t="s">
        <v>7</v>
      </c>
      <c r="F41" s="5">
        <v>40832.7</v>
      </c>
      <c r="K41" s="1" t="s">
        <v>60</v>
      </c>
    </row>
    <row r="42" spans="2:13" ht="12.75">
      <c r="B42" t="s">
        <v>8</v>
      </c>
      <c r="F42" s="9">
        <f>F41/F40</f>
        <v>0.78841867727811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4" t="s">
        <v>132</v>
      </c>
      <c r="B43" s="64"/>
      <c r="C43" s="64"/>
      <c r="D43" s="64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56515.47</v>
      </c>
      <c r="J44" s="20">
        <v>1</v>
      </c>
      <c r="K44" s="20" t="s">
        <v>137</v>
      </c>
      <c r="L44" s="25" t="s">
        <v>141</v>
      </c>
      <c r="M44" s="25">
        <f>7*77</f>
        <v>539</v>
      </c>
    </row>
    <row r="45" spans="10:13" ht="12.75">
      <c r="J45" s="20">
        <v>2</v>
      </c>
      <c r="K45" s="20" t="s">
        <v>138</v>
      </c>
      <c r="L45" s="25" t="s">
        <v>139</v>
      </c>
      <c r="M45" s="25">
        <f>2*174.5</f>
        <v>349</v>
      </c>
    </row>
    <row r="46" spans="2:13" ht="12.75">
      <c r="B46" s="1" t="s">
        <v>10</v>
      </c>
      <c r="C46" s="1"/>
      <c r="J46" s="20">
        <v>3</v>
      </c>
      <c r="K46" s="20" t="s">
        <v>143</v>
      </c>
      <c r="L46" s="25" t="s">
        <v>142</v>
      </c>
      <c r="M46" s="25">
        <f>4*80</f>
        <v>320</v>
      </c>
    </row>
    <row r="47" spans="10:13" ht="12.75">
      <c r="J47" s="20">
        <v>4</v>
      </c>
      <c r="K47" s="20" t="s">
        <v>146</v>
      </c>
      <c r="L47" s="25" t="s">
        <v>147</v>
      </c>
      <c r="M47" s="25">
        <v>4198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148</v>
      </c>
      <c r="L48" s="25" t="s">
        <v>139</v>
      </c>
      <c r="M48" s="25">
        <f>2*161.53</f>
        <v>323.06</v>
      </c>
    </row>
    <row r="49" spans="1:13" ht="12.75">
      <c r="A49" t="s">
        <v>12</v>
      </c>
      <c r="F49" s="11">
        <f>(6160+1080)*1.202</f>
        <v>8702.48</v>
      </c>
      <c r="J49" s="20">
        <v>6</v>
      </c>
      <c r="K49" s="20" t="s">
        <v>150</v>
      </c>
      <c r="L49" s="25" t="s">
        <v>142</v>
      </c>
      <c r="M49" s="25">
        <f>4*30.6</f>
        <v>122.4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 t="s">
        <v>151</v>
      </c>
      <c r="L50" s="25" t="s">
        <v>152</v>
      </c>
      <c r="M50" s="25">
        <f>458.5*2</f>
        <v>917</v>
      </c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 t="s">
        <v>153</v>
      </c>
      <c r="L51" s="25" t="s">
        <v>139</v>
      </c>
      <c r="M51" s="25">
        <f>2*281.35</f>
        <v>562.7</v>
      </c>
    </row>
    <row r="52" spans="1:13" ht="12.75">
      <c r="A52" s="4" t="s">
        <v>74</v>
      </c>
      <c r="F52" s="32">
        <f>F49+F50+F51</f>
        <v>11106.48</v>
      </c>
      <c r="J52" s="20">
        <v>9</v>
      </c>
      <c r="K52" s="63" t="s">
        <v>155</v>
      </c>
      <c r="L52" s="25" t="s">
        <v>156</v>
      </c>
      <c r="M52" s="25">
        <f>5*139.54</f>
        <v>697.6999999999999</v>
      </c>
    </row>
    <row r="53" spans="1:13" ht="12.75">
      <c r="A53" s="4" t="s">
        <v>16</v>
      </c>
      <c r="F53" t="s">
        <v>73</v>
      </c>
      <c r="J53" s="20">
        <v>10</v>
      </c>
      <c r="K53" s="20" t="s">
        <v>158</v>
      </c>
      <c r="L53" s="25" t="s">
        <v>159</v>
      </c>
      <c r="M53" s="25">
        <f>7*11.6</f>
        <v>81.2</v>
      </c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 t="s">
        <v>161</v>
      </c>
      <c r="L54" s="25" t="s">
        <v>147</v>
      </c>
      <c r="M54" s="25">
        <v>17.59</v>
      </c>
    </row>
    <row r="55" spans="1:13" ht="12.75">
      <c r="A55" t="s">
        <v>80</v>
      </c>
      <c r="B55">
        <v>1239.4</v>
      </c>
      <c r="C55" t="s">
        <v>13</v>
      </c>
      <c r="D55" s="5">
        <v>0.4</v>
      </c>
      <c r="E55" t="s">
        <v>14</v>
      </c>
      <c r="F55" s="11">
        <f>B55*D55</f>
        <v>495.76000000000005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7771.2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185357</v>
      </c>
      <c r="D58">
        <v>178887</v>
      </c>
      <c r="E58">
        <v>3654.2</v>
      </c>
      <c r="F58" s="37">
        <f>C58/D58*E58</f>
        <v>3786.3654116844714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3229.9021332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8754.765630320999</v>
      </c>
      <c r="J60" s="20"/>
      <c r="K60" s="20"/>
      <c r="L60" s="31" t="s">
        <v>63</v>
      </c>
      <c r="M60" s="28">
        <f>SUM(M44:M59)</f>
        <v>8127.65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M60</f>
        <v>8127.65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0.39</v>
      </c>
      <c r="E65" t="s">
        <v>14</v>
      </c>
      <c r="F65" s="11">
        <f>B65*D65</f>
        <v>1425.8400000000001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25324.52317520547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0.25</v>
      </c>
      <c r="E70" t="s">
        <v>14</v>
      </c>
      <c r="F70" s="11">
        <f>B70*D70</f>
        <v>914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</v>
      </c>
      <c r="E73" t="s">
        <v>14</v>
      </c>
      <c r="F73" s="11">
        <f>B73*D73</f>
        <v>3290.4</v>
      </c>
    </row>
    <row r="74" spans="1:6" ht="12.75">
      <c r="A74" s="4" t="s">
        <v>29</v>
      </c>
      <c r="F74" s="32">
        <f>F70+F73</f>
        <v>4204.4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2.26</v>
      </c>
      <c r="E77" t="s">
        <v>14</v>
      </c>
      <c r="F77" s="11">
        <f>B77*D77</f>
        <v>8262.56</v>
      </c>
    </row>
    <row r="78" spans="1:6" ht="12.75">
      <c r="A78" s="4" t="s">
        <v>31</v>
      </c>
      <c r="F78" s="32">
        <f>SUM(F77)</f>
        <v>8262.56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56669.163175205475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3286.8114641619172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2422.14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62670.304639367394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43344</v>
      </c>
      <c r="C87" s="42">
        <v>49452</v>
      </c>
      <c r="D87" s="45">
        <f>F44</f>
        <v>56515.47</v>
      </c>
      <c r="E87" s="45">
        <f>F85</f>
        <v>62670.304639367394</v>
      </c>
      <c r="F87" s="46">
        <f>C87+D87-E87</f>
        <v>43297.16536063261</v>
      </c>
    </row>
    <row r="89" spans="1:6" ht="13.5" thickBot="1">
      <c r="A89" t="s">
        <v>86</v>
      </c>
      <c r="C89" s="56">
        <v>43344</v>
      </c>
      <c r="D89" s="8" t="s">
        <v>87</v>
      </c>
      <c r="E89" s="56">
        <v>43373</v>
      </c>
      <c r="F89" t="s">
        <v>88</v>
      </c>
    </row>
    <row r="90" spans="1:7" ht="13.5" thickBot="1">
      <c r="A90" t="s">
        <v>89</v>
      </c>
      <c r="F90" s="57">
        <f>E87</f>
        <v>62670.304639367394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2018-12-21T10:24:27Z</dcterms:modified>
  <cp:category/>
  <cp:version/>
  <cp:contentType/>
  <cp:contentStatus/>
</cp:coreProperties>
</file>