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<sst xmlns="http://schemas.openxmlformats.org/spreadsheetml/2006/main" count="196" uniqueCount="166">
  <si>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</si>
  <si>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</si>
  <si>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</si>
  <si>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</si>
  <si>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</si>
  <si>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</si>
  <si>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</si>
  <si>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</si>
  <si>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</si>
  <si>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</si>
  <si>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</si>
  <si>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</si>
  <si>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</si>
  <si>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</si>
  <si>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</si>
  <si>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</si>
  <si>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</si>
  <si>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</si>
  <si>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</si>
  <si>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</si>
  <si>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</si>
  <si>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</si>
  <si>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</si>
  <si>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</si>
  <si>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</si>
  <si>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</si>
  <si>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</si>
  <si>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</si>
  <si>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</si>
  <si>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</si>
  <si>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</si>
  <si>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</si>
  <si>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</si>
  <si>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</si>
  <si>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</si>
  <si>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</si>
  <si>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</si>
  <si>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</si>
  <si>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</si>
  <si>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</si>
  <si>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</si>
  <si>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</si>
  <si>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</si>
  <si>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</si>
  <si>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</si>
  <si>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</si>
  <si>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</si>
  <si>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</si>
  <si>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</si>
  <si>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</si>
  <si>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</si>
  <si>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</si>
  <si>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</si>
  <si>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</si>
  <si>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</si>
  <si>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</si>
  <si>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</si>
  <si>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</si>
  <si>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</si>
  <si>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</si>
  <si>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</si>
  <si>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</si>
  <si>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</si>
  <si>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</si>
  <si>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</si>
  <si>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</si>
  <si>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</si>
  <si>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</si>
  <si>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</si>
  <si>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</si>
  <si>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</si>
  <si>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</si>
  <si>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</si>
  <si>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</si>
  <si>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</si>
  <si>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</si>
  <si>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</si>
  <si>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</si>
  <si>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</si>
  <si>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</si>
  <si>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</si>
  <si>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</si>
  <si>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</si>
  <si>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</si>
  <si>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</si>
  <si>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</si>
  <si>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</si>
  <si>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</si>
  <si>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</si>
  <si>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</si>
  <si>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</si>
  <si>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</si>
  <si>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</si>
  <si>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</si>
  <si>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</si>
  <si>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</si>
  <si>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</si>
  <si>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</si>
  <si>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</si>
  <si>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</si>
  <si>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</si>
  <si>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</si>
  <si>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</si>
  <si>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</si>
  <si>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</si>
  <si>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</si>
  <si>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</si>
  <si>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</si>
  <si>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</si>
  <si>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</si>
  <si>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</si>
  <si>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</si>
  <si>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</si>
  <si>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</si>
  <si>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</si>
  <si>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</si>
  <si>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</si>
  <si>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</si>
  <si>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</si>
  <si>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</si>
  <si>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</si>
  <si>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</si>
  <si>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</si>
  <si>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</si>
  <si>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</si>
  <si>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</si>
  <si>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</si>
  <si>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 ООО"Клавдия",ростел.комстар,спарк,эр-телеком)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</si>
  <si>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</si>
  <si>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</si>
  <si>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</si>
  <si>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</si>
  <si>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</si>
  <si>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октября</t>
  </si>
  <si>
    <t>за   октябрь  2018 г.</t>
  </si>
  <si>
    <t>ост.на 01.11</t>
  </si>
  <si>
    <t>смена труб д 110 пвх (27мп) т.п.</t>
  </si>
  <si>
    <t>труба 110 пвх 2-х метровая</t>
  </si>
  <si>
    <t>8шт</t>
  </si>
  <si>
    <t>труба 110 пвх 1-х метровая</t>
  </si>
  <si>
    <t>11шт</t>
  </si>
  <si>
    <t>отвод 110</t>
  </si>
  <si>
    <t>10шт</t>
  </si>
  <si>
    <t>переход 110</t>
  </si>
  <si>
    <t>6шт</t>
  </si>
  <si>
    <t>манжета 110</t>
  </si>
  <si>
    <t>тройник 110</t>
  </si>
  <si>
    <t>5шт</t>
  </si>
  <si>
    <t>смена труб д 25 на п.пр. (1мп) кв.63</t>
  </si>
  <si>
    <t>труба д 25 п.пр</t>
  </si>
  <si>
    <t>1мп</t>
  </si>
  <si>
    <t>2шт</t>
  </si>
  <si>
    <t>муфта 32 п.пр.</t>
  </si>
  <si>
    <t>бочонок 25 п.пр.</t>
  </si>
  <si>
    <t>1шт</t>
  </si>
  <si>
    <t>смена вентиля д 25 (1шт)</t>
  </si>
  <si>
    <t>смена вентиля д 32 (1шт)</t>
  </si>
  <si>
    <t>смена сгона д 25 (1шт)</t>
  </si>
  <si>
    <t>смена сгона д 32 (1шт)</t>
  </si>
  <si>
    <t>вентиль д 25</t>
  </si>
  <si>
    <t>вентиль д 32</t>
  </si>
  <si>
    <t>сгон 25</t>
  </si>
  <si>
    <t>сгон 32</t>
  </si>
  <si>
    <t>смена ламп (16шт)</t>
  </si>
  <si>
    <t>лампа</t>
  </si>
  <si>
    <t>16шт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</si>
</sst>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7">
      <selection activeCell="M59" sqref="M59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10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L6*126.87*1.202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6.74</v>
      </c>
      <c r="M11" s="34">
        <f t="shared" si="0"/>
        <v>1027.8347676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1027.8347676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548.991864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152.49774</v>
      </c>
    </row>
    <row r="20" spans="1:13" ht="12.75">
      <c r="A20" t="s">
        <v>128</v>
      </c>
      <c r="J20" s="20"/>
      <c r="K20" s="27" t="s">
        <v>57</v>
      </c>
      <c r="L20" s="28">
        <f>SUM(L6:L19)</f>
        <v>18.080000000000002</v>
      </c>
      <c r="M20" s="33">
        <f>SUM(M6:M19)</f>
        <v>2757.1591392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f>0.27*146.9</f>
        <v>39.663000000000004</v>
      </c>
      <c r="M24" s="32">
        <f>L24*126.87*1.202*1.15</f>
        <v>6955.795540863</v>
      </c>
    </row>
    <row r="25" spans="1:13" ht="12.75">
      <c r="A25" t="s">
        <v>107</v>
      </c>
      <c r="J25" s="20">
        <v>3</v>
      </c>
      <c r="K25" s="20" t="s">
        <v>148</v>
      </c>
      <c r="L25" s="34">
        <v>1.84</v>
      </c>
      <c r="M25" s="32">
        <f aca="true" t="shared" si="1" ref="M25:M39">L25*126.87*1.202*1.15</f>
        <v>322.68521784</v>
      </c>
    </row>
    <row r="26" spans="1:13" ht="12.75">
      <c r="A26" t="s">
        <v>108</v>
      </c>
      <c r="J26" s="20">
        <v>4</v>
      </c>
      <c r="K26" s="20" t="s">
        <v>155</v>
      </c>
      <c r="L26" s="34">
        <v>1.03</v>
      </c>
      <c r="M26" s="32">
        <f t="shared" si="1"/>
        <v>180.63357303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 t="s">
        <v>156</v>
      </c>
      <c r="L27" s="25">
        <v>1.03</v>
      </c>
      <c r="M27" s="32">
        <f t="shared" si="1"/>
        <v>180.63357303</v>
      </c>
    </row>
    <row r="28" spans="1:13" ht="12.75">
      <c r="A28" t="s">
        <v>110</v>
      </c>
      <c r="B28" s="1"/>
      <c r="C28" s="1"/>
      <c r="D28" s="1"/>
      <c r="J28" s="20">
        <v>6</v>
      </c>
      <c r="K28" s="20" t="s">
        <v>157</v>
      </c>
      <c r="L28" s="25">
        <v>0.416</v>
      </c>
      <c r="M28" s="32">
        <f t="shared" si="1"/>
        <v>72.95491881599999</v>
      </c>
    </row>
    <row r="29" spans="10:13" ht="12.75">
      <c r="J29" s="20">
        <v>7</v>
      </c>
      <c r="K29" s="20" t="s">
        <v>158</v>
      </c>
      <c r="L29" s="34">
        <v>0.416</v>
      </c>
      <c r="M29" s="32">
        <f t="shared" si="1"/>
        <v>72.95491881599999</v>
      </c>
    </row>
    <row r="30" spans="2:13" ht="12.75">
      <c r="B30" t="s">
        <v>0</v>
      </c>
      <c r="J30" s="20">
        <v>8</v>
      </c>
      <c r="K30" s="20" t="s">
        <v>163</v>
      </c>
      <c r="L30" s="34">
        <f>0.16*7.1</f>
        <v>1.136</v>
      </c>
      <c r="M30" s="32">
        <f t="shared" si="1"/>
        <v>199.22304753599997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15</v>
      </c>
      <c r="K37" s="20"/>
      <c r="L37" s="34"/>
      <c r="M37" s="32">
        <f t="shared" si="1"/>
        <v>0</v>
      </c>
    </row>
    <row r="38" spans="10:13" ht="12.75">
      <c r="J38" s="20">
        <v>16</v>
      </c>
      <c r="K38" s="20"/>
      <c r="L38" s="34"/>
      <c r="M38" s="32">
        <f t="shared" si="1"/>
        <v>0</v>
      </c>
    </row>
    <row r="39" spans="1:13" ht="12.75">
      <c r="A39" s="2" t="s">
        <v>6</v>
      </c>
      <c r="F39" s="11">
        <v>88637.72</v>
      </c>
      <c r="J39" s="20">
        <v>17</v>
      </c>
      <c r="K39" s="20"/>
      <c r="L39" s="34"/>
      <c r="M39" s="32">
        <f t="shared" si="1"/>
        <v>0</v>
      </c>
    </row>
    <row r="40" spans="1:13" ht="12.75">
      <c r="A40" t="s">
        <v>7</v>
      </c>
      <c r="F40" s="5">
        <v>82638.61</v>
      </c>
      <c r="J40" s="20"/>
      <c r="K40" s="29" t="s">
        <v>57</v>
      </c>
      <c r="L40" s="33">
        <f>SUM(L24:L39)</f>
        <v>45.531000000000006</v>
      </c>
      <c r="M40" s="33">
        <f>SUM(M24:M39)</f>
        <v>7984.8807899309995</v>
      </c>
    </row>
    <row r="41" spans="2:11" ht="12.75">
      <c r="B41" t="s">
        <v>8</v>
      </c>
      <c r="F41" s="9">
        <f>F40/F39</f>
        <v>0.9323187690297088</v>
      </c>
      <c r="K41" s="1" t="s">
        <v>61</v>
      </c>
    </row>
    <row r="42" spans="1:13" ht="12.75">
      <c r="A42" s="13" t="s">
        <v>127</v>
      </c>
      <c r="B42" s="13"/>
      <c r="C42" s="13"/>
      <c r="D42" s="13"/>
      <c r="E42" s="13"/>
      <c r="F42" s="5">
        <f>(263.4*15.87)+800+250+250+400</f>
        <v>5880.157999999999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88518.768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137</v>
      </c>
      <c r="L44" s="25" t="s">
        <v>138</v>
      </c>
      <c r="M44" s="34">
        <f>8*315.25</f>
        <v>2522</v>
      </c>
    </row>
    <row r="45" spans="2:13" ht="12.75">
      <c r="B45" s="1" t="s">
        <v>10</v>
      </c>
      <c r="C45" s="1"/>
      <c r="J45" s="20">
        <v>2</v>
      </c>
      <c r="K45" s="20" t="s">
        <v>139</v>
      </c>
      <c r="L45" s="25" t="s">
        <v>140</v>
      </c>
      <c r="M45" s="25">
        <f>11*179</f>
        <v>1969</v>
      </c>
    </row>
    <row r="46" spans="10:13" ht="12.75">
      <c r="J46" s="20">
        <v>3</v>
      </c>
      <c r="K46" s="20" t="s">
        <v>141</v>
      </c>
      <c r="L46" s="25" t="s">
        <v>142</v>
      </c>
      <c r="M46" s="25">
        <f>10*49</f>
        <v>490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 t="s">
        <v>143</v>
      </c>
      <c r="L47" s="25" t="s">
        <v>144</v>
      </c>
      <c r="M47" s="25">
        <f>6*96.99</f>
        <v>581.9399999999999</v>
      </c>
    </row>
    <row r="48" spans="1:13" ht="12.75">
      <c r="A48" t="s">
        <v>12</v>
      </c>
      <c r="F48" s="11">
        <f>(6160+1080)*1.202</f>
        <v>8702.48</v>
      </c>
      <c r="J48" s="20">
        <v>5</v>
      </c>
      <c r="K48" s="20" t="s">
        <v>145</v>
      </c>
      <c r="L48" s="25" t="s">
        <v>144</v>
      </c>
      <c r="M48" s="25">
        <f>6*43</f>
        <v>258</v>
      </c>
    </row>
    <row r="49" spans="1:13" ht="12.75">
      <c r="A49" s="6" t="s">
        <v>15</v>
      </c>
      <c r="F49" s="11">
        <f>4500*1.202</f>
        <v>5409</v>
      </c>
      <c r="J49" s="20">
        <v>6</v>
      </c>
      <c r="K49" s="20" t="s">
        <v>146</v>
      </c>
      <c r="L49" s="25" t="s">
        <v>147</v>
      </c>
      <c r="M49" s="25">
        <f>5*99</f>
        <v>495</v>
      </c>
    </row>
    <row r="50" spans="1:13" ht="12.75">
      <c r="A50" s="6" t="s">
        <v>83</v>
      </c>
      <c r="E50" s="5">
        <v>0</v>
      </c>
      <c r="F50" s="11">
        <f>E50*E32</f>
        <v>0</v>
      </c>
      <c r="J50" s="20">
        <v>7</v>
      </c>
      <c r="K50" s="20" t="s">
        <v>149</v>
      </c>
      <c r="L50" s="25" t="s">
        <v>150</v>
      </c>
      <c r="M50" s="25">
        <v>106</v>
      </c>
    </row>
    <row r="51" spans="1:13" ht="12.75">
      <c r="A51" s="4" t="s">
        <v>33</v>
      </c>
      <c r="F51" s="31">
        <f>F48+F49+F50</f>
        <v>14111.48</v>
      </c>
      <c r="J51" s="20">
        <v>8</v>
      </c>
      <c r="K51" s="20" t="s">
        <v>143</v>
      </c>
      <c r="L51" s="25" t="s">
        <v>151</v>
      </c>
      <c r="M51" s="25">
        <f>2*15</f>
        <v>30</v>
      </c>
    </row>
    <row r="52" spans="1:13" ht="12.75">
      <c r="A52" s="4" t="s">
        <v>16</v>
      </c>
      <c r="J52" s="20">
        <v>9</v>
      </c>
      <c r="K52" s="20" t="s">
        <v>152</v>
      </c>
      <c r="L52" s="25" t="s">
        <v>151</v>
      </c>
      <c r="M52" s="25">
        <f>2*10</f>
        <v>20</v>
      </c>
    </row>
    <row r="53" spans="1:13" ht="12.75">
      <c r="A53" t="s">
        <v>74</v>
      </c>
      <c r="C53" s="13"/>
      <c r="D53" s="46">
        <v>1.99</v>
      </c>
      <c r="E53" s="13" t="s">
        <v>14</v>
      </c>
      <c r="F53" s="11">
        <f>E32*D53</f>
        <v>11920.498</v>
      </c>
      <c r="J53" s="20">
        <v>10</v>
      </c>
      <c r="K53" s="20" t="s">
        <v>153</v>
      </c>
      <c r="L53" s="25" t="s">
        <v>154</v>
      </c>
      <c r="M53" s="25">
        <v>19.19</v>
      </c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11</v>
      </c>
      <c r="K54" s="20" t="s">
        <v>159</v>
      </c>
      <c r="L54" s="25" t="s">
        <v>154</v>
      </c>
      <c r="M54" s="25">
        <v>539</v>
      </c>
    </row>
    <row r="55" spans="1:13" ht="12.75">
      <c r="A55" s="4" t="s">
        <v>17</v>
      </c>
      <c r="B55" s="10"/>
      <c r="C55" s="10"/>
      <c r="F55" s="31">
        <f>SUM(F53:F54)</f>
        <v>11920.498</v>
      </c>
      <c r="J55" s="20">
        <v>12</v>
      </c>
      <c r="K55" s="20" t="s">
        <v>160</v>
      </c>
      <c r="L55" s="25" t="s">
        <v>154</v>
      </c>
      <c r="M55" s="25">
        <v>846</v>
      </c>
    </row>
    <row r="56" spans="1:13" ht="12.75">
      <c r="A56" s="4" t="s">
        <v>18</v>
      </c>
      <c r="B56" s="4"/>
      <c r="J56" s="20">
        <v>13</v>
      </c>
      <c r="K56" s="20" t="s">
        <v>161</v>
      </c>
      <c r="L56" s="25" t="s">
        <v>154</v>
      </c>
      <c r="M56" s="25">
        <v>48.27</v>
      </c>
    </row>
    <row r="57" spans="1:13" ht="12.75">
      <c r="A57" t="s">
        <v>19</v>
      </c>
      <c r="C57" s="47">
        <v>185738</v>
      </c>
      <c r="D57">
        <v>178887</v>
      </c>
      <c r="E57">
        <v>5990.2</v>
      </c>
      <c r="F57" s="35">
        <f>C57/D57*E57</f>
        <v>6219.612199880371</v>
      </c>
      <c r="J57" s="20">
        <v>14</v>
      </c>
      <c r="K57" s="20" t="s">
        <v>162</v>
      </c>
      <c r="L57" s="25" t="s">
        <v>154</v>
      </c>
      <c r="M57" s="25">
        <v>72.13</v>
      </c>
    </row>
    <row r="58" spans="1:13" ht="12.75">
      <c r="A58" t="s">
        <v>20</v>
      </c>
      <c r="F58" s="35">
        <f>M20</f>
        <v>2757.1591392</v>
      </c>
      <c r="J58" s="20">
        <v>15</v>
      </c>
      <c r="K58" s="20" t="s">
        <v>164</v>
      </c>
      <c r="L58" s="25" t="s">
        <v>165</v>
      </c>
      <c r="M58" s="25">
        <f>16*11.6</f>
        <v>185.6</v>
      </c>
    </row>
    <row r="59" spans="1:13" ht="12.75">
      <c r="A59" t="s">
        <v>21</v>
      </c>
      <c r="F59" s="11">
        <f>M40</f>
        <v>7984.8807899309995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M79</f>
        <v>8182.13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5990.2</v>
      </c>
      <c r="C64" t="s">
        <v>13</v>
      </c>
      <c r="D64" s="11">
        <v>0.34</v>
      </c>
      <c r="E64" t="s">
        <v>14</v>
      </c>
      <c r="F64" s="11">
        <f>B64*D64</f>
        <v>2036.6680000000001</v>
      </c>
      <c r="J64" s="20">
        <v>21</v>
      </c>
      <c r="K64" s="20"/>
      <c r="L64" s="25"/>
      <c r="M64" s="25"/>
    </row>
    <row r="65" spans="1:13" ht="12.75">
      <c r="A65" s="47" t="s">
        <v>75</v>
      </c>
      <c r="B65" s="47"/>
      <c r="C65" s="47"/>
      <c r="D65" s="54"/>
      <c r="E65" s="47"/>
      <c r="F65" s="54">
        <v>0</v>
      </c>
      <c r="J65" s="20">
        <v>22</v>
      </c>
      <c r="K65" s="20"/>
      <c r="L65" s="25"/>
      <c r="M65" s="25"/>
    </row>
    <row r="66" spans="1:13" ht="12.75">
      <c r="A66" t="s">
        <v>84</v>
      </c>
      <c r="D66" s="11">
        <v>0</v>
      </c>
      <c r="F66" s="11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27180.450129011373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5990.2</v>
      </c>
      <c r="C69" t="s">
        <v>65</v>
      </c>
      <c r="D69" s="5">
        <v>0.25</v>
      </c>
      <c r="E69" t="s">
        <v>14</v>
      </c>
      <c r="F69" s="11">
        <f>B69*D69</f>
        <v>1497.55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5990.2</v>
      </c>
      <c r="C72" t="s">
        <v>13</v>
      </c>
      <c r="D72" s="11">
        <v>0.98</v>
      </c>
      <c r="E72" t="s">
        <v>14</v>
      </c>
      <c r="F72" s="11">
        <f>B72*D72</f>
        <v>5870.396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7367.946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5990.2</v>
      </c>
      <c r="C76" t="s">
        <v>13</v>
      </c>
      <c r="D76" s="11">
        <v>2</v>
      </c>
      <c r="E76" t="s">
        <v>14</v>
      </c>
      <c r="F76" s="11">
        <f>B76*D76</f>
        <v>11980.4</v>
      </c>
      <c r="J76" s="20">
        <v>33</v>
      </c>
      <c r="K76" s="20"/>
      <c r="L76" s="25"/>
      <c r="M76" s="25"/>
    </row>
    <row r="77" spans="1:13" ht="12.75">
      <c r="A77" s="4" t="s">
        <v>31</v>
      </c>
      <c r="F77" s="31">
        <f>SUM(F76)</f>
        <v>11980.4</v>
      </c>
      <c r="J77" s="20">
        <v>34</v>
      </c>
      <c r="K77" s="20"/>
      <c r="L77" s="25"/>
      <c r="M77" s="25"/>
    </row>
    <row r="78" spans="1:13" ht="12.75">
      <c r="A78" s="4" t="s">
        <v>78</v>
      </c>
      <c r="D78" s="5">
        <v>0</v>
      </c>
      <c r="F78" s="31">
        <f>D78*E32</f>
        <v>0</v>
      </c>
      <c r="J78" s="20">
        <v>34</v>
      </c>
      <c r="K78" s="20"/>
      <c r="L78" s="25"/>
      <c r="M78" s="25"/>
    </row>
    <row r="79" spans="1:13" ht="12.75">
      <c r="A79" s="1" t="s">
        <v>32</v>
      </c>
      <c r="B79" s="1"/>
      <c r="F79" s="31">
        <f>F51+F55+F67+F73+F77+F78</f>
        <v>72560.77412901136</v>
      </c>
      <c r="J79" s="20"/>
      <c r="K79" s="20"/>
      <c r="L79" s="30" t="s">
        <v>64</v>
      </c>
      <c r="M79" s="33">
        <f>SUM(M44:M78)</f>
        <v>8182.13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4208.524899482659</v>
      </c>
    </row>
    <row r="81" spans="1:6" ht="12.75">
      <c r="A81" s="1"/>
      <c r="B81" s="36" t="s">
        <v>129</v>
      </c>
      <c r="C81" s="36"/>
      <c r="D81" s="1"/>
      <c r="E81" s="52"/>
      <c r="F81" s="53">
        <v>3105.42</v>
      </c>
    </row>
    <row r="82" spans="1:6" ht="12.75">
      <c r="A82" s="1"/>
      <c r="B82" s="36" t="s">
        <v>130</v>
      </c>
      <c r="C82" s="36"/>
      <c r="D82" s="1"/>
      <c r="E82" s="52"/>
      <c r="F82" s="53">
        <v>419.32</v>
      </c>
    </row>
    <row r="83" spans="1:6" ht="12.75">
      <c r="A83" s="1"/>
      <c r="B83" s="36" t="s">
        <v>131</v>
      </c>
      <c r="C83" s="36"/>
      <c r="D83" s="1"/>
      <c r="E83" s="52"/>
      <c r="F83" s="53">
        <v>0</v>
      </c>
    </row>
    <row r="84" spans="1:9" ht="13.5">
      <c r="A84" s="12" t="s">
        <v>34</v>
      </c>
      <c r="B84" s="12"/>
      <c r="C84" s="45"/>
      <c r="D84" s="12"/>
      <c r="E84" s="12"/>
      <c r="F84" s="42">
        <f>F79+F80+F81+F82+F83</f>
        <v>80294.03902849402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43374</v>
      </c>
      <c r="C86" s="40">
        <v>-150535</v>
      </c>
      <c r="D86" s="43">
        <f>F43</f>
        <v>88518.768</v>
      </c>
      <c r="E86" s="43">
        <f>F84</f>
        <v>80294.03902849402</v>
      </c>
      <c r="F86" s="44">
        <f>C86+D86-E86</f>
        <v>-142310.27102849403</v>
      </c>
    </row>
    <row r="88" spans="1:6" ht="13.5" thickBot="1">
      <c r="A88" t="s">
        <v>112</v>
      </c>
      <c r="C88" s="49">
        <v>43374</v>
      </c>
      <c r="D88" s="8" t="s">
        <v>113</v>
      </c>
      <c r="E88" s="49">
        <v>43404</v>
      </c>
      <c r="F88" t="s">
        <v>114</v>
      </c>
    </row>
    <row r="89" spans="1:7" ht="13.5" thickBot="1">
      <c r="A89" t="s">
        <v>115</v>
      </c>
      <c r="F89" s="50">
        <f>E86</f>
        <v>80294.03902849402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2017-08-21T12:53:44Z</cp:lastPrinted>
  <dcterms:created xsi:type="dcterms:W3CDTF">2008-08-18T07:30:19Z</dcterms:created>
  <dcterms:modified xsi:type="dcterms:W3CDTF">2019-01-17T10:37:34Z</dcterms:modified>
  <cp:category/>
  <cp:version/>
  <cp:contentType/>
  <cp:contentStatus/>
</cp:coreProperties>
</file>