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<sst xmlns="http://schemas.openxmlformats.org/spreadsheetml/2006/main" count="193" uniqueCount="167">
  <si>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</si>
  <si>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</si>
  <si>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</si>
  <si>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</si>
  <si>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</si>
  <si>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</si>
  <si>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</si>
  <si>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</si>
  <si>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</si>
  <si>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</si>
  <si>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</si>
  <si>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</si>
  <si>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</si>
  <si>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</si>
  <si>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</si>
  <si>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</si>
  <si>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</si>
  <si>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</si>
  <si>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</si>
  <si>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</si>
  <si>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</si>
  <si>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</si>
  <si>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</si>
  <si>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</si>
  <si>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</si>
  <si>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</si>
  <si>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</si>
  <si>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</si>
  <si>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</si>
  <si>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</si>
  <si>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</si>
  <si>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</si>
  <si>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</si>
  <si>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</si>
  <si>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</si>
  <si>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</si>
  <si>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</si>
  <si>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</si>
  <si>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</si>
  <si>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</si>
  <si>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</si>
  <si>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</si>
  <si>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</si>
  <si>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</si>
  <si>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</si>
  <si>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</si>
  <si>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</si>
  <si>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</si>
  <si>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</si>
  <si>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</si>
  <si>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</si>
  <si>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</si>
  <si>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</si>
  <si>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</si>
  <si>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</si>
  <si>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</si>
  <si>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</si>
  <si>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</si>
  <si>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</si>
  <si>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</si>
  <si>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</si>
  <si>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</si>
  <si>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</si>
  <si>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</si>
  <si>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</si>
  <si>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</si>
  <si>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</si>
  <si>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</si>
  <si>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</si>
  <si>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</si>
  <si>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</si>
  <si>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</si>
  <si>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</si>
  <si>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</si>
  <si>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</si>
  <si>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</si>
  <si>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</si>
  <si>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</si>
  <si>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</si>
  <si>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</si>
  <si>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</si>
  <si>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</si>
  <si>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</si>
  <si>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</si>
  <si>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</si>
  <si>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</si>
  <si>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</si>
  <si>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</si>
  <si>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</si>
  <si>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</si>
  <si>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</si>
  <si>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</si>
  <si>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</si>
  <si>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</si>
  <si>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</si>
  <si>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</si>
  <si>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</si>
  <si>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</si>
  <si>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</si>
  <si>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</si>
  <si>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</si>
  <si>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</si>
  <si>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</si>
  <si>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</si>
  <si>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</si>
  <si>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</si>
  <si>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</si>
  <si>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</si>
  <si>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</si>
  <si>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</si>
  <si>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</si>
  <si>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</si>
  <si>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</si>
  <si>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</si>
  <si>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</si>
  <si>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</si>
  <si>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</si>
  <si>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</si>
  <si>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</si>
  <si>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</si>
  <si>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</si>
  <si>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</si>
  <si>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</si>
  <si>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</si>
  <si>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</si>
  <si>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</si>
  <si>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</si>
  <si>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</si>
  <si>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</si>
  <si>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</si>
  <si>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</si>
  <si>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</si>
  <si>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</si>
  <si>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</si>
  <si>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</si>
  <si>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</si>
  <si>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установка хомута (3шт)</t>
  </si>
  <si>
    <t>хомут д 25</t>
  </si>
  <si>
    <t>3шт</t>
  </si>
  <si>
    <t>200мп</t>
  </si>
  <si>
    <t>смена светильников (24шт)</t>
  </si>
  <si>
    <t>монтаж провода (200мп)</t>
  </si>
  <si>
    <t>провод медь</t>
  </si>
  <si>
    <t>азс</t>
  </si>
  <si>
    <t>6шт</t>
  </si>
  <si>
    <t>ремонт эл. Щита</t>
  </si>
  <si>
    <t>кабель канал</t>
  </si>
  <si>
    <t>15шт</t>
  </si>
  <si>
    <t>саморез</t>
  </si>
  <si>
    <t>200шт</t>
  </si>
  <si>
    <t>дюбель</t>
  </si>
  <si>
    <t>клемники</t>
  </si>
  <si>
    <t>светильник с датч. Движения</t>
  </si>
  <si>
    <t>24шт</t>
  </si>
  <si>
    <t xml:space="preserve">смена ламп (9шт) </t>
  </si>
  <si>
    <t>лампа</t>
  </si>
  <si>
    <t>9шт</t>
  </si>
  <si>
    <t>ремонт эл. щита</t>
  </si>
  <si>
    <t>авт.выкл.</t>
  </si>
  <si>
    <t>5шт</t>
  </si>
  <si>
    <t>провод сил.</t>
  </si>
  <si>
    <t>2мп</t>
  </si>
  <si>
    <t>провод медный</t>
  </si>
  <si>
    <t>3мп</t>
  </si>
  <si>
    <t>дин-рейка</t>
  </si>
  <si>
    <t>2шт</t>
  </si>
  <si>
    <t>сжим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</si>
</sst>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K58" sqref="K58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18.080000000000002</v>
      </c>
      <c r="M20" s="33">
        <f>SUM(M6:M19)</f>
        <v>2757.1591392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3*2</f>
        <v>6</v>
      </c>
      <c r="M24" s="32">
        <f>L24*126.87*1.202*1.15</f>
        <v>1052.234406</v>
      </c>
    </row>
    <row r="25" spans="1:13" ht="12.75">
      <c r="A25" t="s">
        <v>107</v>
      </c>
      <c r="J25" s="20">
        <v>3</v>
      </c>
      <c r="K25" s="20" t="s">
        <v>141</v>
      </c>
      <c r="L25" s="34">
        <f>2*19</f>
        <v>38</v>
      </c>
      <c r="M25" s="32">
        <f aca="true" t="shared" si="1" ref="M25:M39">L25*126.87*1.202*1.15</f>
        <v>6664.1512379999995</v>
      </c>
    </row>
    <row r="26" spans="1:13" ht="12.75">
      <c r="A26" t="s">
        <v>108</v>
      </c>
      <c r="J26" s="20">
        <v>4</v>
      </c>
      <c r="K26" s="20" t="s">
        <v>140</v>
      </c>
      <c r="L26" s="34">
        <f>0.24*89.1</f>
        <v>21.383999999999997</v>
      </c>
      <c r="M26" s="32">
        <f t="shared" si="1"/>
        <v>3750.1634229839988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145</v>
      </c>
      <c r="L27" s="25">
        <v>9.66</v>
      </c>
      <c r="M27" s="32">
        <f t="shared" si="1"/>
        <v>1694.0973936599999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154</v>
      </c>
      <c r="L28" s="25">
        <f>0.09*7.1</f>
        <v>0.6389999999999999</v>
      </c>
      <c r="M28" s="32">
        <f t="shared" si="1"/>
        <v>112.06296423899995</v>
      </c>
    </row>
    <row r="29" spans="10:13" ht="12.75">
      <c r="J29" s="20">
        <v>7</v>
      </c>
      <c r="K29" s="20" t="s">
        <v>157</v>
      </c>
      <c r="L29" s="34">
        <v>4.83</v>
      </c>
      <c r="M29" s="32">
        <f t="shared" si="1"/>
        <v>847.0486968299999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87686.18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87918.3</v>
      </c>
      <c r="J40" s="20"/>
      <c r="K40" s="29" t="s">
        <v>57</v>
      </c>
      <c r="L40" s="33">
        <f>SUM(L24:L39)</f>
        <v>80.51299999999999</v>
      </c>
      <c r="M40" s="33">
        <f>SUM(M24:M39)</f>
        <v>14119.758121712997</v>
      </c>
    </row>
    <row r="41" spans="2:11" ht="12.75">
      <c r="B41" t="s">
        <v>8</v>
      </c>
      <c r="F41" s="9">
        <f>F40/F39</f>
        <v>1.00264716743277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93798.458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25">
        <f>3*205</f>
        <v>615</v>
      </c>
    </row>
    <row r="45" spans="2:13" ht="12.75">
      <c r="B45" s="1" t="s">
        <v>10</v>
      </c>
      <c r="C45" s="1"/>
      <c r="J45" s="20">
        <v>2</v>
      </c>
      <c r="K45" s="20" t="s">
        <v>142</v>
      </c>
      <c r="L45" s="25" t="s">
        <v>139</v>
      </c>
      <c r="M45" s="25">
        <f>200*38.23</f>
        <v>7645.999999999999</v>
      </c>
    </row>
    <row r="46" spans="10:13" ht="12.75">
      <c r="J46" s="20">
        <v>3</v>
      </c>
      <c r="K46" s="20" t="s">
        <v>143</v>
      </c>
      <c r="L46" s="25" t="s">
        <v>144</v>
      </c>
      <c r="M46" s="25">
        <f>6*124.17</f>
        <v>745.02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146</v>
      </c>
      <c r="L47" s="25" t="s">
        <v>147</v>
      </c>
      <c r="M47" s="25">
        <f>15*32.55</f>
        <v>488.24999999999994</v>
      </c>
    </row>
    <row r="48" spans="1:13" ht="12.75">
      <c r="A48" t="s">
        <v>12</v>
      </c>
      <c r="F48" s="11">
        <f>7600*1.202</f>
        <v>9135.199999999999</v>
      </c>
      <c r="J48" s="20">
        <v>5</v>
      </c>
      <c r="K48" s="20" t="s">
        <v>148</v>
      </c>
      <c r="L48" s="25" t="s">
        <v>149</v>
      </c>
      <c r="M48" s="25">
        <f>200*2.41</f>
        <v>482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150</v>
      </c>
      <c r="L49" s="25" t="s">
        <v>149</v>
      </c>
      <c r="M49" s="25">
        <f>200*2.71</f>
        <v>542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151</v>
      </c>
      <c r="L50" s="25" t="s">
        <v>147</v>
      </c>
      <c r="M50" s="25">
        <f>15*30.6</f>
        <v>459</v>
      </c>
    </row>
    <row r="51" spans="1:13" ht="12.75">
      <c r="A51" s="4" t="s">
        <v>33</v>
      </c>
      <c r="F51" s="31">
        <f>F48+F49+F50</f>
        <v>14544.199999999999</v>
      </c>
      <c r="J51" s="20">
        <v>8</v>
      </c>
      <c r="K51" s="20" t="s">
        <v>152</v>
      </c>
      <c r="L51" s="25" t="s">
        <v>153</v>
      </c>
      <c r="M51" s="25">
        <f>24*323.53</f>
        <v>7764.719999999999</v>
      </c>
    </row>
    <row r="52" spans="1:13" ht="12.75">
      <c r="A52" s="4" t="s">
        <v>16</v>
      </c>
      <c r="J52" s="20">
        <v>9</v>
      </c>
      <c r="K52" s="20" t="s">
        <v>155</v>
      </c>
      <c r="L52" s="25" t="s">
        <v>156</v>
      </c>
      <c r="M52" s="25">
        <f>9*13.96</f>
        <v>125.64000000000001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 t="s">
        <v>158</v>
      </c>
      <c r="L53" s="25" t="s">
        <v>159</v>
      </c>
      <c r="M53" s="25">
        <f>5*127.17</f>
        <v>635.85</v>
      </c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 t="s">
        <v>160</v>
      </c>
      <c r="L54" s="25" t="s">
        <v>161</v>
      </c>
      <c r="M54" s="25">
        <f>2*34.12</f>
        <v>68.24</v>
      </c>
    </row>
    <row r="55" spans="1:13" ht="12.75">
      <c r="A55" s="4" t="s">
        <v>17</v>
      </c>
      <c r="B55" s="10"/>
      <c r="C55" s="10"/>
      <c r="F55" s="31">
        <f>SUM(F53:F54)</f>
        <v>11920.498</v>
      </c>
      <c r="J55" s="20">
        <v>12</v>
      </c>
      <c r="K55" s="20" t="s">
        <v>162</v>
      </c>
      <c r="L55" s="25" t="s">
        <v>163</v>
      </c>
      <c r="M55" s="25">
        <f>3*38.23</f>
        <v>114.69</v>
      </c>
    </row>
    <row r="56" spans="1:13" ht="12.75">
      <c r="A56" s="4" t="s">
        <v>18</v>
      </c>
      <c r="B56" s="4"/>
      <c r="J56" s="20">
        <v>13</v>
      </c>
      <c r="K56" s="20" t="s">
        <v>164</v>
      </c>
      <c r="L56" s="25" t="s">
        <v>165</v>
      </c>
      <c r="M56" s="25">
        <f>2*61.1</f>
        <v>122.2</v>
      </c>
    </row>
    <row r="57" spans="1:13" ht="12.75">
      <c r="A57" t="s">
        <v>19</v>
      </c>
      <c r="C57" s="47">
        <v>179267</v>
      </c>
      <c r="D57">
        <v>228897.7</v>
      </c>
      <c r="E57">
        <v>5990.2</v>
      </c>
      <c r="F57" s="35">
        <f>C57/D57*E57</f>
        <v>4691.376031301319</v>
      </c>
      <c r="J57" s="20">
        <v>14</v>
      </c>
      <c r="K57" s="20" t="s">
        <v>166</v>
      </c>
      <c r="L57" s="25" t="s">
        <v>147</v>
      </c>
      <c r="M57" s="25">
        <f>15*32.3</f>
        <v>484.49999999999994</v>
      </c>
    </row>
    <row r="58" spans="1:13" ht="12.75">
      <c r="A58" t="s">
        <v>20</v>
      </c>
      <c r="F58" s="35">
        <f>M20</f>
        <v>2757.1591392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14119.758121712997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20293.109999999997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0.28</v>
      </c>
      <c r="E64" t="s">
        <v>14</v>
      </c>
      <c r="F64" s="11">
        <f>B64*D64</f>
        <v>1677.256</v>
      </c>
      <c r="J64" s="20">
        <v>21</v>
      </c>
      <c r="K64" s="20"/>
      <c r="L64" s="25"/>
      <c r="M64" s="25"/>
    </row>
    <row r="65" spans="1:13" ht="12.75">
      <c r="A65" t="s">
        <v>75</v>
      </c>
      <c r="D65" s="11"/>
      <c r="F65" s="11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43538.65929221431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0.99</v>
      </c>
      <c r="E72" t="s">
        <v>14</v>
      </c>
      <c r="F72" s="11">
        <f>B72*D72</f>
        <v>5930.298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7367.946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2.01</v>
      </c>
      <c r="E76" t="s">
        <v>14</v>
      </c>
      <c r="F76" s="11">
        <f>B76*D76</f>
        <v>12040.301999999998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12040.301999999998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89411.6052922143</v>
      </c>
      <c r="J79" s="20"/>
      <c r="K79" s="20"/>
      <c r="L79" s="30" t="s">
        <v>64</v>
      </c>
      <c r="M79" s="33">
        <f>SUM(M44:M78)</f>
        <v>20293.109999999997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5185.873106948429</v>
      </c>
    </row>
    <row r="81" spans="1:6" ht="12.75">
      <c r="A81" s="1"/>
      <c r="B81" s="36" t="s">
        <v>129</v>
      </c>
      <c r="C81" s="36"/>
      <c r="D81" s="1"/>
      <c r="E81" s="52"/>
      <c r="F81" s="53">
        <v>2963.62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97980.41839916274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43191</v>
      </c>
      <c r="C86" s="40">
        <v>8791</v>
      </c>
      <c r="D86" s="43">
        <f>F43</f>
        <v>93798.458</v>
      </c>
      <c r="E86" s="43">
        <f>F84</f>
        <v>97980.41839916274</v>
      </c>
      <c r="F86" s="44">
        <f>C86+D86-E86</f>
        <v>4609.039600837263</v>
      </c>
    </row>
    <row r="88" spans="1:6" ht="13.5" thickBot="1">
      <c r="A88" t="s">
        <v>112</v>
      </c>
      <c r="C88" s="49">
        <v>43191</v>
      </c>
      <c r="D88" s="8" t="s">
        <v>113</v>
      </c>
      <c r="E88" s="49">
        <v>43220</v>
      </c>
      <c r="F88" t="s">
        <v>114</v>
      </c>
    </row>
    <row r="89" spans="1:7" ht="13.5" thickBot="1">
      <c r="A89" t="s">
        <v>115</v>
      </c>
      <c r="F89" s="50">
        <f>E86</f>
        <v>97980.41839916274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2018-06-26T13:06:41Z</dcterms:modified>
  <cp:category/>
  <cp:version/>
  <cp:contentType/>
  <cp:contentStatus/>
</cp:coreProperties>
</file>