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<sst xmlns="http://schemas.openxmlformats.org/spreadsheetml/2006/main" count="163" uniqueCount="140">
  <si>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</si>
  <si>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</si>
  <si>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</si>
  <si>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</si>
  <si>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</si>
  <si>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</si>
  <si>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</si>
  <si>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</si>
  <si>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</si>
  <si>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</si>
  <si>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</si>
  <si>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</si>
  <si>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</si>
  <si>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</si>
  <si>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</si>
  <si>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</si>
  <si>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</si>
  <si>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</si>
  <si>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</si>
  <si>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</si>
  <si>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</si>
  <si>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</si>
  <si>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</si>
  <si>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</si>
  <si>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</si>
  <si>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</si>
  <si>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</si>
  <si>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</si>
  <si>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</si>
  <si>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</si>
  <si>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</si>
  <si>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</si>
  <si>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</si>
  <si>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</si>
  <si>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</si>
  <si>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</si>
  <si>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</si>
  <si>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</si>
  <si>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</si>
  <si>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</si>
  <si>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</si>
  <si>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</si>
  <si>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</si>
  <si>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</si>
  <si>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</si>
  <si>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</si>
  <si>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</si>
  <si>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</si>
  <si>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</si>
  <si>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</si>
  <si>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</si>
  <si>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</si>
  <si>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</si>
  <si>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</si>
  <si>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</si>
  <si>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</si>
  <si>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</si>
  <si>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</si>
  <si>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</si>
  <si>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</si>
  <si>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</si>
  <si>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</si>
  <si>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</si>
  <si>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</si>
  <si>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</si>
  <si>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</si>
  <si>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Расходы по содержанию лифтов</t>
  </si>
  <si>
    <t>1 лифт</t>
  </si>
  <si>
    <t>ИТОГО по 3 разделу</t>
  </si>
  <si>
    <t xml:space="preserve">   Учет затрат по текущему ремонту по ул. Забайкальская 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</si>
  <si>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</si>
  <si>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</si>
  <si>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</si>
  <si>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</si>
  <si>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</si>
  <si>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</si>
  <si>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</si>
  <si>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</si>
  <si>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</si>
  <si>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</si>
  <si>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Рязаньгоргаз (тех.обслуживание и ремонт)</t>
  </si>
  <si>
    <t>2) Дератизация</t>
  </si>
  <si>
    <t>2.  Работа  по договору (уборщица л/кл.)</t>
  </si>
  <si>
    <t>и канализации в техподполье мног. 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</si>
  <si>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</si>
  <si>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</si>
  <si>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</si>
  <si>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</si>
  <si>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</si>
  <si>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</si>
  <si>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</si>
  <si>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</si>
  <si>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</si>
  <si>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</si>
  <si>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</si>
  <si>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</si>
  <si>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</si>
  <si>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</si>
  <si>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</si>
  <si>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</si>
  <si>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</si>
  <si>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</si>
  <si>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</si>
  <si>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</si>
  <si>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</si>
  <si>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</si>
  <si>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</si>
  <si>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</si>
  <si>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</si>
  <si>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</si>
  <si>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</si>
  <si>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</si>
  <si>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</si>
  <si>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</si>
  <si>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3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</si>
  <si>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</si>
  <si>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</si>
  <si>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</si>
  <si>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</si>
  <si>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</si>
  <si>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</si>
  <si>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</si>
  <si>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</si>
  <si>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</si>
  <si>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</si>
  <si>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</si>
  <si>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</si>
  <si>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</si>
  <si>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</si>
  <si>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</si>
  <si>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 (Спарк, Медиа-Маркет,интер-тел,ростел.комстар)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</si>
  <si>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</si>
  <si>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</si>
  <si>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</si>
  <si>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</si>
  <si>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</si>
  <si>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Страховка</t>
  </si>
  <si>
    <t>октября</t>
  </si>
  <si>
    <t>за   октябрь  2018 г.</t>
  </si>
  <si>
    <t>ост.на 01.11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</si>
</sst>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5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4" fillId="32" borderId="0" xfId="0" applyFont="1" applyFill="1" applyAlignment="1">
      <alignment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1"/>
  <sheetViews>
    <sheetView tabSelected="1" zoomScale="90" zoomScaleNormal="90" zoomScalePageLayoutView="0" workbookViewId="0" topLeftCell="A61">
      <selection activeCell="F89" sqref="F89"/>
    </sheetView>
  </sheetViews>
  <sheetFormatPr defaultColWidth="9.00390625" defaultRowHeight="12.75"/>
  <cols>
    <col min="1" max="1" width="15.50390625" style="0" customWidth="1"/>
    <col min="3" max="4" width="11.125" style="0" customWidth="1"/>
    <col min="5" max="5" width="11.625" style="0" customWidth="1"/>
    <col min="6" max="6" width="11.1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69</v>
      </c>
    </row>
    <row r="2" spans="3:11" ht="12.75">
      <c r="C2" s="1" t="s">
        <v>88</v>
      </c>
      <c r="D2" s="8">
        <v>10</v>
      </c>
      <c r="K2" s="5" t="s">
        <v>138</v>
      </c>
    </row>
    <row r="3" spans="1:13" ht="12.75">
      <c r="A3" t="s">
        <v>89</v>
      </c>
      <c r="J3" s="14" t="s">
        <v>35</v>
      </c>
      <c r="K3" s="57" t="s">
        <v>60</v>
      </c>
      <c r="L3" s="22" t="s">
        <v>38</v>
      </c>
      <c r="M3" s="22" t="s">
        <v>41</v>
      </c>
    </row>
    <row r="4" spans="1:13" ht="12.75">
      <c r="A4" t="s">
        <v>90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137</v>
      </c>
      <c r="G5" s="8" t="s">
        <v>135</v>
      </c>
      <c r="J5" s="15"/>
      <c r="K5" s="15"/>
      <c r="L5" s="21" t="s">
        <v>40</v>
      </c>
      <c r="M5" s="21"/>
    </row>
    <row r="6" spans="1:13" ht="12.75">
      <c r="A6" t="s">
        <v>91</v>
      </c>
      <c r="J6" s="20">
        <v>1</v>
      </c>
      <c r="K6" s="20" t="s">
        <v>78</v>
      </c>
      <c r="L6" s="25">
        <v>0</v>
      </c>
      <c r="M6" s="49">
        <f>L6*126.87*1.202</f>
        <v>0</v>
      </c>
    </row>
    <row r="7" spans="2:13" ht="12.75">
      <c r="B7" t="s">
        <v>92</v>
      </c>
      <c r="C7" s="1" t="s">
        <v>93</v>
      </c>
      <c r="D7" s="1"/>
      <c r="E7" s="1" t="s">
        <v>114</v>
      </c>
      <c r="J7" s="14">
        <v>2</v>
      </c>
      <c r="K7" s="14" t="s">
        <v>43</v>
      </c>
      <c r="L7" s="14"/>
      <c r="M7" s="49">
        <f aca="true" t="shared" si="0" ref="M7:M19">L7*126.87*1.202</f>
        <v>0</v>
      </c>
    </row>
    <row r="8" spans="10:13" ht="12.75">
      <c r="J8" s="15"/>
      <c r="K8" s="15" t="s">
        <v>44</v>
      </c>
      <c r="L8" s="21"/>
      <c r="M8" s="49">
        <f t="shared" si="0"/>
        <v>0</v>
      </c>
    </row>
    <row r="9" spans="1:13" ht="12.75">
      <c r="A9" t="s">
        <v>94</v>
      </c>
      <c r="J9" s="16"/>
      <c r="K9" s="16" t="s">
        <v>45</v>
      </c>
      <c r="L9" s="23">
        <v>2.13</v>
      </c>
      <c r="M9" s="49">
        <f t="shared" si="0"/>
        <v>324.82018619999997</v>
      </c>
    </row>
    <row r="10" spans="5:13" ht="12.75">
      <c r="E10" t="s">
        <v>95</v>
      </c>
      <c r="J10" s="15">
        <v>3</v>
      </c>
      <c r="K10" s="24" t="s">
        <v>46</v>
      </c>
      <c r="L10" s="21"/>
      <c r="M10" s="49">
        <f t="shared" si="0"/>
        <v>0</v>
      </c>
    </row>
    <row r="11" spans="5:13" ht="12.75">
      <c r="E11" t="s">
        <v>96</v>
      </c>
      <c r="J11" s="16"/>
      <c r="K11" s="18" t="s">
        <v>48</v>
      </c>
      <c r="L11" s="23">
        <v>4.26</v>
      </c>
      <c r="M11" s="49">
        <f t="shared" si="0"/>
        <v>649.6403723999999</v>
      </c>
    </row>
    <row r="12" spans="5:13" ht="12.75">
      <c r="E12" t="s">
        <v>97</v>
      </c>
      <c r="J12" s="14">
        <v>4</v>
      </c>
      <c r="K12" s="17" t="s">
        <v>47</v>
      </c>
      <c r="L12" s="22"/>
      <c r="M12" s="49">
        <f t="shared" si="0"/>
        <v>0</v>
      </c>
    </row>
    <row r="13" spans="5:13" ht="12.75">
      <c r="E13" t="s">
        <v>98</v>
      </c>
      <c r="J13" s="16"/>
      <c r="K13" s="18" t="s">
        <v>83</v>
      </c>
      <c r="L13" s="23">
        <v>2.12</v>
      </c>
      <c r="M13" s="49">
        <f t="shared" si="0"/>
        <v>323.2952088</v>
      </c>
    </row>
    <row r="14" spans="1:13" ht="12.75">
      <c r="A14" t="s">
        <v>99</v>
      </c>
      <c r="J14" s="20">
        <v>5</v>
      </c>
      <c r="K14" s="19" t="s">
        <v>49</v>
      </c>
      <c r="L14" s="25">
        <v>0</v>
      </c>
      <c r="M14" s="49">
        <f t="shared" si="0"/>
        <v>0</v>
      </c>
    </row>
    <row r="15" spans="1:13" ht="12.75">
      <c r="A15" t="s">
        <v>100</v>
      </c>
      <c r="J15" s="14">
        <v>6</v>
      </c>
      <c r="K15" s="17" t="s">
        <v>50</v>
      </c>
      <c r="L15" s="22"/>
      <c r="M15" s="49">
        <f t="shared" si="0"/>
        <v>0</v>
      </c>
    </row>
    <row r="16" spans="5:13" ht="12.75">
      <c r="E16" t="s">
        <v>101</v>
      </c>
      <c r="J16" s="15" t="s">
        <v>51</v>
      </c>
      <c r="K16" s="26" t="s">
        <v>52</v>
      </c>
      <c r="L16" s="21">
        <v>0</v>
      </c>
      <c r="M16" s="49">
        <f t="shared" si="0"/>
        <v>0</v>
      </c>
    </row>
    <row r="17" spans="5:13" ht="12.75">
      <c r="E17" t="s">
        <v>102</v>
      </c>
      <c r="J17" s="15" t="s">
        <v>53</v>
      </c>
      <c r="K17" s="26" t="s">
        <v>85</v>
      </c>
      <c r="L17" s="21">
        <v>9</v>
      </c>
      <c r="M17" s="49">
        <f t="shared" si="0"/>
        <v>1372.47966</v>
      </c>
    </row>
    <row r="18" spans="5:13" ht="12.75">
      <c r="E18" t="s">
        <v>103</v>
      </c>
      <c r="J18" s="15" t="s">
        <v>55</v>
      </c>
      <c r="K18" s="26" t="s">
        <v>54</v>
      </c>
      <c r="L18" s="21"/>
      <c r="M18" s="49">
        <f t="shared" si="0"/>
        <v>0</v>
      </c>
    </row>
    <row r="19" spans="1:13" ht="12.75">
      <c r="A19" t="s">
        <v>104</v>
      </c>
      <c r="J19" s="16" t="s">
        <v>84</v>
      </c>
      <c r="K19" s="18" t="s">
        <v>56</v>
      </c>
      <c r="L19" s="23">
        <v>0.5</v>
      </c>
      <c r="M19" s="49">
        <f t="shared" si="0"/>
        <v>76.24887</v>
      </c>
    </row>
    <row r="20" spans="1:13" ht="12.75">
      <c r="A20" t="s">
        <v>105</v>
      </c>
      <c r="J20" s="20"/>
      <c r="K20" s="27" t="s">
        <v>57</v>
      </c>
      <c r="L20" s="28">
        <f>SUM(L6:L19)</f>
        <v>18.009999999999998</v>
      </c>
      <c r="M20" s="34">
        <f>SUM(M6:M19)</f>
        <v>2746.4842974</v>
      </c>
    </row>
    <row r="21" spans="1:11" ht="12.75">
      <c r="A21" t="s">
        <v>131</v>
      </c>
      <c r="K21" s="1" t="s">
        <v>58</v>
      </c>
    </row>
    <row r="22" spans="1:13" ht="12.75">
      <c r="A22" t="s">
        <v>106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107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108</v>
      </c>
      <c r="J24" s="20">
        <v>1</v>
      </c>
      <c r="K24" s="20"/>
      <c r="L24" s="25"/>
      <c r="M24" s="33">
        <f>L24*126.87*1.202*1.15</f>
        <v>0</v>
      </c>
    </row>
    <row r="25" spans="1:13" ht="12.75">
      <c r="A25" t="s">
        <v>109</v>
      </c>
      <c r="J25" s="20">
        <v>2</v>
      </c>
      <c r="K25" s="20"/>
      <c r="L25" s="49"/>
      <c r="M25" s="33">
        <f aca="true" t="shared" si="1" ref="M25:M35">L25*126.87*1.202*1.15</f>
        <v>0</v>
      </c>
    </row>
    <row r="26" spans="1:13" ht="12.75">
      <c r="A26" t="s">
        <v>110</v>
      </c>
      <c r="J26" s="20">
        <v>3</v>
      </c>
      <c r="K26" s="20"/>
      <c r="L26" s="49"/>
      <c r="M26" s="33">
        <f t="shared" si="1"/>
        <v>0</v>
      </c>
    </row>
    <row r="27" spans="1:13" ht="12.75">
      <c r="A27" s="54" t="s">
        <v>111</v>
      </c>
      <c r="B27" s="54"/>
      <c r="C27" s="54"/>
      <c r="D27" s="54"/>
      <c r="E27" s="54"/>
      <c r="F27" s="54"/>
      <c r="G27" s="54"/>
      <c r="J27" s="20">
        <v>4</v>
      </c>
      <c r="K27" s="20"/>
      <c r="L27" s="49"/>
      <c r="M27" s="33">
        <f t="shared" si="1"/>
        <v>0</v>
      </c>
    </row>
    <row r="28" spans="1:13" ht="12.75">
      <c r="A28" t="s">
        <v>112</v>
      </c>
      <c r="B28" s="1"/>
      <c r="C28" s="1"/>
      <c r="D28" s="1"/>
      <c r="J28" s="20">
        <v>5</v>
      </c>
      <c r="K28" s="20"/>
      <c r="L28" s="49"/>
      <c r="M28" s="33">
        <f t="shared" si="1"/>
        <v>0</v>
      </c>
    </row>
    <row r="29" spans="1:13" ht="12.75">
      <c r="A29" t="s">
        <v>113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3177.5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512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574</v>
      </c>
      <c r="F36" t="s">
        <v>65</v>
      </c>
      <c r="J36" s="20"/>
      <c r="K36" s="29" t="s">
        <v>57</v>
      </c>
      <c r="L36" s="28">
        <f>SUM(L24:L35)</f>
        <v>0</v>
      </c>
      <c r="M36" s="34">
        <f>SUM(M24:M35)</f>
        <v>0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f>62776.94-1397.75</f>
        <v>61379.19</v>
      </c>
      <c r="J40" s="20">
        <v>1</v>
      </c>
      <c r="K40" s="20"/>
      <c r="L40" s="25"/>
      <c r="M40" s="25"/>
    </row>
    <row r="41" spans="1:13" ht="12.75">
      <c r="A41" t="s">
        <v>7</v>
      </c>
      <c r="F41" s="5">
        <v>56882.76</v>
      </c>
      <c r="J41" s="20">
        <v>2</v>
      </c>
      <c r="K41" s="20"/>
      <c r="L41" s="25"/>
      <c r="M41" s="25"/>
    </row>
    <row r="42" spans="2:13" ht="12.75">
      <c r="B42" t="s">
        <v>8</v>
      </c>
      <c r="F42" s="9">
        <f>F41/F40</f>
        <v>0.9267434125474774</v>
      </c>
      <c r="J42" s="20">
        <v>3</v>
      </c>
      <c r="K42" s="20"/>
      <c r="L42" s="25"/>
      <c r="M42" s="25"/>
    </row>
    <row r="43" spans="1:13" ht="12.75">
      <c r="A43" s="7" t="s">
        <v>130</v>
      </c>
      <c r="B43" s="7"/>
      <c r="C43" s="7"/>
      <c r="D43" s="7"/>
      <c r="E43" s="7"/>
      <c r="F43" s="5">
        <f>250+100+400+400+250</f>
        <v>1400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58282.76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(2800+650)*1.202</f>
        <v>4146.9</v>
      </c>
      <c r="J49" s="20">
        <v>10</v>
      </c>
      <c r="K49" s="20"/>
      <c r="L49" s="25"/>
      <c r="M49" s="25"/>
    </row>
    <row r="50" spans="1:13" ht="12.75">
      <c r="A50" s="6" t="s">
        <v>82</v>
      </c>
      <c r="F50" s="11">
        <f>(160+3300)*1.202</f>
        <v>4158.92</v>
      </c>
      <c r="J50" s="20">
        <v>11</v>
      </c>
      <c r="K50" s="20"/>
      <c r="L50" s="25"/>
      <c r="M50" s="25"/>
    </row>
    <row r="51" spans="1:13" ht="12.75">
      <c r="A51" s="6" t="s">
        <v>86</v>
      </c>
      <c r="E51" s="5">
        <v>0</v>
      </c>
      <c r="F51" s="5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33</v>
      </c>
      <c r="F52" s="32">
        <f>SUM(F49:F51)</f>
        <v>8305.82</v>
      </c>
      <c r="J52" s="20">
        <v>13</v>
      </c>
      <c r="K52" s="20"/>
      <c r="L52" s="25"/>
      <c r="M52" s="25"/>
    </row>
    <row r="53" spans="1:13" ht="12.75">
      <c r="A53" s="4" t="s">
        <v>15</v>
      </c>
      <c r="J53" s="20">
        <v>14</v>
      </c>
      <c r="K53" s="20"/>
      <c r="L53" s="25"/>
      <c r="M53" s="25"/>
    </row>
    <row r="54" spans="1:13" ht="12.75">
      <c r="A54" t="s">
        <v>76</v>
      </c>
      <c r="D54" s="5">
        <v>1.99</v>
      </c>
      <c r="E54" t="s">
        <v>14</v>
      </c>
      <c r="F54" s="11">
        <f>E33*D54</f>
        <v>6323.225</v>
      </c>
      <c r="J54" s="20">
        <v>15</v>
      </c>
      <c r="K54" s="20"/>
      <c r="L54" s="25"/>
      <c r="M54" s="25"/>
    </row>
    <row r="55" spans="1:13" ht="12.75">
      <c r="A55" t="s">
        <v>81</v>
      </c>
      <c r="B55">
        <v>512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16</v>
      </c>
      <c r="K55" s="20"/>
      <c r="L55" s="25"/>
      <c r="M55" s="25"/>
    </row>
    <row r="56" spans="1:13" ht="12.75">
      <c r="A56" s="4" t="s">
        <v>16</v>
      </c>
      <c r="B56" s="10"/>
      <c r="C56" s="10"/>
      <c r="F56" s="32">
        <f>SUM(F54:F55)</f>
        <v>6323.225</v>
      </c>
      <c r="J56" s="20">
        <v>17</v>
      </c>
      <c r="K56" s="20"/>
      <c r="L56" s="25"/>
      <c r="M56" s="25"/>
    </row>
    <row r="57" spans="1:13" ht="12.75">
      <c r="A57" s="4" t="s">
        <v>66</v>
      </c>
      <c r="J57" s="20">
        <v>18</v>
      </c>
      <c r="K57" s="20"/>
      <c r="L57" s="25"/>
      <c r="M57" s="25"/>
    </row>
    <row r="58" spans="1:13" ht="12.75">
      <c r="A58" t="s">
        <v>67</v>
      </c>
      <c r="B58" s="10">
        <v>1</v>
      </c>
      <c r="D58" s="5">
        <v>6305</v>
      </c>
      <c r="F58" s="5">
        <f>B58*D58</f>
        <v>6305</v>
      </c>
      <c r="J58" s="20">
        <v>19</v>
      </c>
      <c r="K58" s="20"/>
      <c r="L58" s="25"/>
      <c r="M58" s="25"/>
    </row>
    <row r="59" spans="1:13" ht="12.75">
      <c r="A59" s="53" t="s">
        <v>136</v>
      </c>
      <c r="B59" s="60"/>
      <c r="C59" s="53"/>
      <c r="D59" s="61"/>
      <c r="E59" s="53"/>
      <c r="F59" s="61">
        <v>0</v>
      </c>
      <c r="J59" s="20">
        <v>20</v>
      </c>
      <c r="K59" s="20"/>
      <c r="L59" s="25"/>
      <c r="M59" s="25"/>
    </row>
    <row r="60" spans="1:13" ht="12.75">
      <c r="A60" s="1" t="s">
        <v>68</v>
      </c>
      <c r="F60" s="8">
        <f>SUM(F58+F59)</f>
        <v>6305</v>
      </c>
      <c r="J60" s="20">
        <v>21</v>
      </c>
      <c r="K60" s="20"/>
      <c r="L60" s="25"/>
      <c r="M60" s="25"/>
    </row>
    <row r="61" spans="1:13" ht="12.75">
      <c r="A61" s="4" t="s">
        <v>17</v>
      </c>
      <c r="B61" s="4"/>
      <c r="J61" s="20"/>
      <c r="K61" s="20"/>
      <c r="L61" s="30" t="s">
        <v>64</v>
      </c>
      <c r="M61" s="34">
        <f>SUM(M40:M60)</f>
        <v>0</v>
      </c>
    </row>
    <row r="62" spans="1:13" ht="12.75">
      <c r="A62" t="s">
        <v>18</v>
      </c>
      <c r="C62" s="53">
        <v>185738</v>
      </c>
      <c r="D62">
        <v>178887</v>
      </c>
      <c r="E62">
        <v>3177.5</v>
      </c>
      <c r="F62" s="35">
        <f>C62/D62*E62</f>
        <v>3299.19164053285</v>
      </c>
      <c r="J62" s="46"/>
      <c r="K62" s="46"/>
      <c r="L62" s="47"/>
      <c r="M62" s="48"/>
    </row>
    <row r="63" spans="1:6" ht="12.75">
      <c r="A63" t="s">
        <v>19</v>
      </c>
      <c r="F63" s="35">
        <f>M20</f>
        <v>2746.4842974</v>
      </c>
    </row>
    <row r="64" spans="1:6" ht="12.75">
      <c r="A64" t="s">
        <v>20</v>
      </c>
      <c r="F64" s="11">
        <f>M36</f>
        <v>0</v>
      </c>
    </row>
    <row r="65" spans="1:6" ht="12.75">
      <c r="A65" t="s">
        <v>74</v>
      </c>
      <c r="F65" s="5">
        <v>0</v>
      </c>
    </row>
    <row r="66" spans="1:6" ht="12.75">
      <c r="A66" t="s">
        <v>21</v>
      </c>
      <c r="F66" s="11">
        <f>M61</f>
        <v>0</v>
      </c>
    </row>
    <row r="67" spans="1:6" ht="12.75">
      <c r="A67" t="s">
        <v>22</v>
      </c>
      <c r="F67" s="5"/>
    </row>
    <row r="68" spans="1:6" ht="12.75">
      <c r="A68" t="s">
        <v>23</v>
      </c>
      <c r="F68" s="5"/>
    </row>
    <row r="69" spans="2:6" ht="12.75">
      <c r="B69">
        <v>3177.5</v>
      </c>
      <c r="C69" t="s">
        <v>13</v>
      </c>
      <c r="D69" s="11">
        <v>0.34</v>
      </c>
      <c r="E69" t="s">
        <v>14</v>
      </c>
      <c r="F69" s="11">
        <f>B69*D69</f>
        <v>1080.3500000000001</v>
      </c>
    </row>
    <row r="70" spans="1:6" ht="12.75">
      <c r="A70" s="53" t="s">
        <v>80</v>
      </c>
      <c r="B70" s="53"/>
      <c r="C70" s="53"/>
      <c r="D70" s="62"/>
      <c r="E70" s="53"/>
      <c r="F70" s="62">
        <v>0</v>
      </c>
    </row>
    <row r="71" spans="1:6" ht="12.75">
      <c r="A71" s="44" t="s">
        <v>87</v>
      </c>
      <c r="B71" s="44"/>
      <c r="C71" s="44"/>
      <c r="D71" s="52">
        <v>0</v>
      </c>
      <c r="E71" s="44"/>
      <c r="F71" s="52">
        <f>D71*E33</f>
        <v>0</v>
      </c>
    </row>
    <row r="72" spans="1:6" ht="12.75">
      <c r="A72" s="4" t="s">
        <v>24</v>
      </c>
      <c r="B72" s="10"/>
      <c r="C72" s="10"/>
      <c r="F72" s="32">
        <f>SUM(F62:F71)</f>
        <v>7126.025937932851</v>
      </c>
    </row>
    <row r="73" ht="12.75">
      <c r="A73" s="4" t="s">
        <v>25</v>
      </c>
    </row>
    <row r="74" spans="1:6" ht="12.75">
      <c r="A74" t="s">
        <v>26</v>
      </c>
      <c r="B74">
        <v>3177.5</v>
      </c>
      <c r="C74" t="s">
        <v>65</v>
      </c>
      <c r="D74" s="5">
        <v>0.25</v>
      </c>
      <c r="E74" t="s">
        <v>14</v>
      </c>
      <c r="F74" s="11">
        <f>B74*D74</f>
        <v>794.375</v>
      </c>
    </row>
    <row r="75" ht="12.75">
      <c r="A75" t="s">
        <v>27</v>
      </c>
    </row>
    <row r="76" ht="12.75">
      <c r="A76" s="7" t="s">
        <v>75</v>
      </c>
    </row>
    <row r="77" spans="2:6" ht="12.75">
      <c r="B77">
        <v>3177.5</v>
      </c>
      <c r="C77" t="s">
        <v>13</v>
      </c>
      <c r="D77" s="11">
        <v>0.98</v>
      </c>
      <c r="E77" t="s">
        <v>14</v>
      </c>
      <c r="F77" s="11">
        <f>B77*D77</f>
        <v>3113.95</v>
      </c>
    </row>
    <row r="78" spans="1:6" ht="12.75">
      <c r="A78" s="4" t="s">
        <v>28</v>
      </c>
      <c r="F78" s="32">
        <f>F74+F77</f>
        <v>3908.325</v>
      </c>
    </row>
    <row r="79" ht="12.75">
      <c r="A79" s="4" t="s">
        <v>29</v>
      </c>
    </row>
    <row r="80" spans="1:8" ht="12.75">
      <c r="A80" s="7" t="s">
        <v>30</v>
      </c>
      <c r="B80" s="7"/>
      <c r="C80" s="7"/>
      <c r="D80" s="7"/>
      <c r="E80" s="7"/>
      <c r="F80" s="7"/>
      <c r="G80" s="7"/>
      <c r="H80" s="7"/>
    </row>
    <row r="81" spans="2:6" ht="12.75">
      <c r="B81">
        <v>3177.5</v>
      </c>
      <c r="C81" t="s">
        <v>13</v>
      </c>
      <c r="D81" s="11">
        <v>2</v>
      </c>
      <c r="E81" t="s">
        <v>14</v>
      </c>
      <c r="F81" s="11">
        <f>B81*D81</f>
        <v>6355</v>
      </c>
    </row>
    <row r="82" spans="1:9" ht="12.75">
      <c r="A82" s="4" t="s">
        <v>31</v>
      </c>
      <c r="F82" s="8">
        <f>SUM(F81)</f>
        <v>6355</v>
      </c>
      <c r="I82" s="7"/>
    </row>
    <row r="83" spans="1:6" ht="12.75">
      <c r="A83" s="50" t="s">
        <v>79</v>
      </c>
      <c r="B83" s="44"/>
      <c r="C83" s="44"/>
      <c r="D83" s="45">
        <v>0</v>
      </c>
      <c r="E83" s="44"/>
      <c r="F83" s="51">
        <f>D83*E33</f>
        <v>0</v>
      </c>
    </row>
    <row r="84" spans="1:6" ht="12.75">
      <c r="A84" s="1" t="s">
        <v>32</v>
      </c>
      <c r="B84" s="1"/>
      <c r="F84" s="32">
        <f>F52+F56+F60+F72+F78+F82+F83</f>
        <v>38323.395937932844</v>
      </c>
    </row>
    <row r="85" spans="1:6" ht="12.75">
      <c r="A85" s="1" t="s">
        <v>77</v>
      </c>
      <c r="B85" s="36"/>
      <c r="C85" s="36">
        <v>0.058</v>
      </c>
      <c r="D85" s="1"/>
      <c r="E85" s="1"/>
      <c r="F85" s="32">
        <f>F84*5.8%</f>
        <v>2222.7569644001046</v>
      </c>
    </row>
    <row r="86" spans="1:6" ht="12.75">
      <c r="A86" s="1"/>
      <c r="B86" s="36" t="s">
        <v>132</v>
      </c>
      <c r="C86" s="36"/>
      <c r="D86" s="1"/>
      <c r="E86" s="58"/>
      <c r="F86" s="59">
        <v>8370.18</v>
      </c>
    </row>
    <row r="87" spans="1:6" ht="12.75">
      <c r="A87" s="1"/>
      <c r="B87" s="36" t="s">
        <v>133</v>
      </c>
      <c r="C87" s="36"/>
      <c r="D87" s="1"/>
      <c r="E87" s="58"/>
      <c r="F87" s="59">
        <v>449.44</v>
      </c>
    </row>
    <row r="88" spans="1:6" ht="12.75">
      <c r="A88" s="1"/>
      <c r="B88" s="36" t="s">
        <v>134</v>
      </c>
      <c r="C88" s="36"/>
      <c r="D88" s="1"/>
      <c r="E88" s="58"/>
      <c r="F88" s="59">
        <v>2330.51</v>
      </c>
    </row>
    <row r="89" spans="1:6" ht="13.5">
      <c r="A89" s="12" t="s">
        <v>34</v>
      </c>
      <c r="B89" s="12"/>
      <c r="C89" s="12"/>
      <c r="D89" s="12"/>
      <c r="E89" s="12"/>
      <c r="F89" s="31">
        <f>F84+F85+F86+F87+F88</f>
        <v>51696.282902332954</v>
      </c>
    </row>
    <row r="90" spans="2:6" ht="12.75">
      <c r="B90" s="37" t="s">
        <v>70</v>
      </c>
      <c r="C90" s="38" t="s">
        <v>71</v>
      </c>
      <c r="D90" s="22" t="s">
        <v>72</v>
      </c>
      <c r="E90" s="22" t="s">
        <v>73</v>
      </c>
      <c r="F90" s="41" t="s">
        <v>139</v>
      </c>
    </row>
    <row r="91" spans="1:6" ht="12.75">
      <c r="A91" s="13"/>
      <c r="B91" s="39">
        <v>43374</v>
      </c>
      <c r="C91" s="40">
        <v>-261100</v>
      </c>
      <c r="D91" s="42">
        <f>F44</f>
        <v>58282.76</v>
      </c>
      <c r="E91" s="42">
        <f>F89</f>
        <v>51696.282902332954</v>
      </c>
      <c r="F91" s="43">
        <f>C91+D91-E91</f>
        <v>-254513.52290233294</v>
      </c>
    </row>
    <row r="93" spans="1:6" ht="13.5" thickBot="1">
      <c r="A93" t="s">
        <v>115</v>
      </c>
      <c r="C93" s="55">
        <v>43374</v>
      </c>
      <c r="D93" s="8" t="s">
        <v>116</v>
      </c>
      <c r="E93" s="55">
        <v>43404</v>
      </c>
      <c r="F93" t="s">
        <v>117</v>
      </c>
    </row>
    <row r="94" spans="1:7" ht="13.5" thickBot="1">
      <c r="A94" t="s">
        <v>118</v>
      </c>
      <c r="F94" s="56">
        <f>E91</f>
        <v>51696.282902332954</v>
      </c>
      <c r="G94" t="s">
        <v>14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99" ht="12.75">
      <c r="A99" t="s">
        <v>123</v>
      </c>
    </row>
    <row r="100" ht="12.75">
      <c r="A100" t="s">
        <v>124</v>
      </c>
    </row>
    <row r="101" ht="12.75">
      <c r="A101" t="s">
        <v>125</v>
      </c>
    </row>
    <row r="103" ht="12.75">
      <c r="B103" t="s">
        <v>126</v>
      </c>
    </row>
    <row r="105" ht="12.75">
      <c r="A105" t="s">
        <v>127</v>
      </c>
    </row>
    <row r="108" ht="12.75">
      <c r="A108" t="s">
        <v>128</v>
      </c>
    </row>
    <row r="111" ht="12.75">
      <c r="A111" t="s">
        <v>129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2017-08-21T12:50:21Z</cp:lastPrinted>
  <dcterms:created xsi:type="dcterms:W3CDTF">2008-08-18T07:30:19Z</dcterms:created>
  <dcterms:modified xsi:type="dcterms:W3CDTF">2019-01-15T13:15:19Z</dcterms:modified>
  <cp:category/>
  <cp:version/>
  <cp:contentType/>
  <cp:contentStatus/>
</cp:coreProperties>
</file>