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<sst xmlns="http://schemas.openxmlformats.org/spreadsheetml/2006/main" count="198" uniqueCount="172">
  <si>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</si>
  <si>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</si>
  <si>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</si>
  <si>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</si>
  <si>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</si>
  <si>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</si>
  <si>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</si>
  <si>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</si>
  <si>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</si>
  <si>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</si>
  <si>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</si>
  <si>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</si>
  <si>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</si>
  <si>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</si>
  <si>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</si>
  <si>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</si>
  <si>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</si>
  <si>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</si>
  <si>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</si>
  <si>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</si>
  <si>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</si>
  <si>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</si>
  <si>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</si>
  <si>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</si>
  <si>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</si>
  <si>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</si>
  <si>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</si>
  <si>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</si>
  <si>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</si>
  <si>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</si>
  <si>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</si>
  <si>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</si>
  <si>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</si>
  <si>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</si>
  <si>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</si>
  <si>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</si>
  <si>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</si>
  <si>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</si>
  <si>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</si>
  <si>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</si>
  <si>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</si>
  <si>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</si>
  <si>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</si>
  <si>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</si>
  <si>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</si>
  <si>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</si>
  <si>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</si>
  <si>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</si>
  <si>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</si>
  <si>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</si>
  <si>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</si>
  <si>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</si>
  <si>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</si>
  <si>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</si>
  <si>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</si>
  <si>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</si>
  <si>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</si>
  <si>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</si>
  <si>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</si>
  <si>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</si>
  <si>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</si>
  <si>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</si>
  <si>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</si>
  <si>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</si>
  <si>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</si>
  <si>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</si>
  <si>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</si>
  <si>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</si>
  <si>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</si>
  <si>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</si>
  <si>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</si>
  <si>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</si>
  <si>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</si>
  <si>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</si>
  <si>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</si>
  <si>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</si>
  <si>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</si>
  <si>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</si>
  <si>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</si>
  <si>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</si>
  <si>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</si>
  <si>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</si>
  <si>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</si>
  <si>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</si>
  <si>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</si>
  <si>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</si>
  <si>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</si>
  <si>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</si>
  <si>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</si>
  <si>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</si>
  <si>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</si>
  <si>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</si>
  <si>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</si>
  <si>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</si>
  <si>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</si>
  <si>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</si>
  <si>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</si>
  <si>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</si>
  <si>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</si>
  <si>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</si>
  <si>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</si>
  <si>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</si>
  <si>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</si>
  <si>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</si>
  <si>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</si>
  <si>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</si>
  <si>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</si>
  <si>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</si>
  <si>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</si>
  <si>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</si>
  <si>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</si>
  <si>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</si>
  <si>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</si>
  <si>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</si>
  <si>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</si>
  <si>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</si>
  <si>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</si>
  <si>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</si>
  <si>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</si>
  <si>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</si>
  <si>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</si>
  <si>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</si>
  <si>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</si>
  <si>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</si>
  <si>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</si>
  <si>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</si>
  <si>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</si>
  <si>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</si>
  <si>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</si>
  <si>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</si>
  <si>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</si>
  <si>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</si>
  <si>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</si>
  <si>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</si>
  <si>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</si>
  <si>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</si>
  <si>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</si>
  <si>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сентября</t>
  </si>
  <si>
    <t>за   сентябрь  2018 г.</t>
  </si>
  <si>
    <t>ост.на 01.10</t>
  </si>
  <si>
    <t>ремонт кровли (договор) 45м2</t>
  </si>
  <si>
    <t>ремонт кровли козырьков (договор) 45м3, кв.33,34</t>
  </si>
  <si>
    <t>смена вентиля д 15 (2шт) п-д1</t>
  </si>
  <si>
    <t>вентиль д 15</t>
  </si>
  <si>
    <t>2шт</t>
  </si>
  <si>
    <t>смена труб д 40 (5мп) п-д2,3</t>
  </si>
  <si>
    <t>смена труб д 32 (2мп) п-д2,3</t>
  </si>
  <si>
    <t>смена вентиля д 40 (1шт)</t>
  </si>
  <si>
    <t>смена вентиля 32 (1шт)</t>
  </si>
  <si>
    <t>труба д 40</t>
  </si>
  <si>
    <t>5мп</t>
  </si>
  <si>
    <t>труба д 32</t>
  </si>
  <si>
    <t>2мп</t>
  </si>
  <si>
    <t>электроды</t>
  </si>
  <si>
    <t>2кг</t>
  </si>
  <si>
    <t>вентиль д 40</t>
  </si>
  <si>
    <t>1шт</t>
  </si>
  <si>
    <t>вентиль д 32</t>
  </si>
  <si>
    <t>стеклоизол</t>
  </si>
  <si>
    <t>газ-пропан</t>
  </si>
  <si>
    <t>мастика</t>
  </si>
  <si>
    <t>6рул.</t>
  </si>
  <si>
    <t>30кг</t>
  </si>
  <si>
    <t>16кг</t>
  </si>
  <si>
    <t>ремонт лифтовой шахты п-д1</t>
  </si>
  <si>
    <t>цемент</t>
  </si>
  <si>
    <t>50кг</t>
  </si>
  <si>
    <t>сухая смесь</t>
  </si>
  <si>
    <t>100кг</t>
  </si>
  <si>
    <t>задвижка</t>
  </si>
  <si>
    <t>смена выключателя (1шт)</t>
  </si>
  <si>
    <t xml:space="preserve">выключатель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</si>
</sst>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8">
      <selection activeCell="K52" sqref="K52:M52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9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L7*126.87*1.202</f>
        <v>0</v>
      </c>
    </row>
    <row r="8" spans="1:13" ht="12.75">
      <c r="A8" t="s">
        <v>94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3.91</v>
      </c>
      <c r="M9" s="47">
        <f t="shared" si="0"/>
        <v>596.2661634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7">
        <f t="shared" si="0"/>
        <v>1192.5323268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7">
        <f t="shared" si="0"/>
        <v>596.2661634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7">
        <f t="shared" si="0"/>
        <v>370.56950820000003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7">
        <f t="shared" si="0"/>
        <v>152.49774</v>
      </c>
    </row>
    <row r="20" spans="1:13" ht="12.75">
      <c r="A20" t="s">
        <v>131</v>
      </c>
      <c r="J20" s="20"/>
      <c r="K20" s="27" t="s">
        <v>52</v>
      </c>
      <c r="L20" s="28">
        <f>SUM(L6:L19)</f>
        <v>19.07</v>
      </c>
      <c r="M20" s="33">
        <f>SUM(M6:M19)</f>
        <v>2908.1319018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25"/>
      <c r="M24" s="32">
        <f>45*206.9</f>
        <v>9310.5</v>
      </c>
    </row>
    <row r="25" spans="1:13" ht="12.75">
      <c r="A25" t="s">
        <v>110</v>
      </c>
      <c r="J25" s="20">
        <v>2</v>
      </c>
      <c r="K25" s="20" t="s">
        <v>141</v>
      </c>
      <c r="L25" s="47"/>
      <c r="M25" s="32">
        <f>10345*1.2</f>
        <v>12414</v>
      </c>
    </row>
    <row r="26" spans="1:13" ht="12.75">
      <c r="A26" t="s">
        <v>111</v>
      </c>
      <c r="J26" s="20">
        <v>3</v>
      </c>
      <c r="K26" s="20" t="s">
        <v>142</v>
      </c>
      <c r="L26" s="47">
        <v>0.81</v>
      </c>
      <c r="M26" s="32">
        <f>L26*126.87*1.202*1.15</f>
        <v>142.05164481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145</v>
      </c>
      <c r="L27" s="47">
        <f>0.05*156.46</f>
        <v>7.823</v>
      </c>
      <c r="M27" s="32">
        <f aca="true" t="shared" si="1" ref="M27:M35">L27*126.87*1.202*1.15</f>
        <v>1371.938293023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146</v>
      </c>
      <c r="L28" s="47">
        <f>0.02*156.46</f>
        <v>3.1292000000000004</v>
      </c>
      <c r="M28" s="32">
        <f t="shared" si="1"/>
        <v>548.7753172092</v>
      </c>
    </row>
    <row r="29" spans="10:13" ht="12.75">
      <c r="J29" s="20">
        <v>6</v>
      </c>
      <c r="K29" s="20" t="s">
        <v>147</v>
      </c>
      <c r="L29" s="25">
        <v>1.03</v>
      </c>
      <c r="M29" s="32">
        <f t="shared" si="1"/>
        <v>180.63357303</v>
      </c>
    </row>
    <row r="30" spans="2:13" ht="12.75">
      <c r="B30" t="s">
        <v>0</v>
      </c>
      <c r="J30" s="20">
        <v>7</v>
      </c>
      <c r="K30" s="20" t="s">
        <v>148</v>
      </c>
      <c r="L30" s="47">
        <v>1.03</v>
      </c>
      <c r="M30" s="32">
        <f t="shared" si="1"/>
        <v>180.63357303</v>
      </c>
    </row>
    <row r="31" spans="10:13" ht="12.75">
      <c r="J31" s="20">
        <v>8</v>
      </c>
      <c r="K31" s="20" t="s">
        <v>164</v>
      </c>
      <c r="L31" s="25">
        <v>13.44</v>
      </c>
      <c r="M31" s="32">
        <f t="shared" si="1"/>
        <v>2357.0050694399997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 t="s">
        <v>170</v>
      </c>
      <c r="L32" s="25">
        <v>0.24</v>
      </c>
      <c r="M32" s="32">
        <f t="shared" si="1"/>
        <v>42.08937623999999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27.5022</v>
      </c>
      <c r="M36" s="33">
        <f>SUM(M24:M35)</f>
        <v>26547.6268467822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116146.76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109422.87</v>
      </c>
      <c r="J40" s="20">
        <v>1</v>
      </c>
      <c r="K40" s="20" t="s">
        <v>143</v>
      </c>
      <c r="L40" s="25" t="s">
        <v>144</v>
      </c>
      <c r="M40" s="25">
        <f>2*298</f>
        <v>596</v>
      </c>
    </row>
    <row r="41" spans="2:13" ht="12.75">
      <c r="B41" t="s">
        <v>8</v>
      </c>
      <c r="F41" s="9">
        <f>F40/F39</f>
        <v>0.9421086735437132</v>
      </c>
      <c r="J41" s="20">
        <v>2</v>
      </c>
      <c r="K41" s="20" t="s">
        <v>149</v>
      </c>
      <c r="L41" s="25" t="s">
        <v>150</v>
      </c>
      <c r="M41" s="25">
        <f>5*189</f>
        <v>945</v>
      </c>
    </row>
    <row r="42" spans="1:13" ht="12.75">
      <c r="A42" s="7" t="s">
        <v>130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151</v>
      </c>
      <c r="L42" s="25" t="s">
        <v>152</v>
      </c>
      <c r="M42" s="25">
        <f>2*149</f>
        <v>298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111022.87</v>
      </c>
      <c r="J43" s="20">
        <v>4</v>
      </c>
      <c r="K43" s="20" t="s">
        <v>153</v>
      </c>
      <c r="L43" s="25" t="s">
        <v>154</v>
      </c>
      <c r="M43" s="25">
        <f>2*156</f>
        <v>312</v>
      </c>
    </row>
    <row r="44" spans="10:13" ht="12.75">
      <c r="J44" s="20">
        <v>5</v>
      </c>
      <c r="K44" s="20" t="s">
        <v>155</v>
      </c>
      <c r="L44" s="25" t="s">
        <v>156</v>
      </c>
      <c r="M44" s="25">
        <v>1478.2</v>
      </c>
    </row>
    <row r="45" spans="2:13" ht="12.75">
      <c r="B45" s="1" t="s">
        <v>10</v>
      </c>
      <c r="C45" s="1"/>
      <c r="J45" s="20">
        <v>6</v>
      </c>
      <c r="K45" s="20" t="s">
        <v>157</v>
      </c>
      <c r="L45" s="25" t="s">
        <v>156</v>
      </c>
      <c r="M45" s="25">
        <v>700</v>
      </c>
    </row>
    <row r="46" spans="10:13" ht="12.75">
      <c r="J46" s="20">
        <v>7</v>
      </c>
      <c r="K46" s="20" t="s">
        <v>158</v>
      </c>
      <c r="L46" s="25" t="s">
        <v>161</v>
      </c>
      <c r="M46" s="25">
        <f>6*680</f>
        <v>4080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159</v>
      </c>
      <c r="L47" s="25" t="s">
        <v>162</v>
      </c>
      <c r="M47" s="25">
        <f>30*50.18</f>
        <v>1505.4</v>
      </c>
    </row>
    <row r="48" spans="1:13" ht="12.75">
      <c r="A48" t="s">
        <v>12</v>
      </c>
      <c r="F48" s="11">
        <f>(3920+480+556)*1.202</f>
        <v>5957.112</v>
      </c>
      <c r="J48" s="20">
        <v>9</v>
      </c>
      <c r="K48" s="20" t="s">
        <v>160</v>
      </c>
      <c r="L48" s="25" t="s">
        <v>163</v>
      </c>
      <c r="M48" s="25">
        <f>16*64.43</f>
        <v>1030.88</v>
      </c>
    </row>
    <row r="49" spans="1:13" ht="12.75">
      <c r="A49" s="6" t="s">
        <v>15</v>
      </c>
      <c r="F49" s="5">
        <f>5370*1.202</f>
        <v>6454.74</v>
      </c>
      <c r="J49" s="20">
        <v>10</v>
      </c>
      <c r="K49" s="20" t="s">
        <v>165</v>
      </c>
      <c r="L49" s="25" t="s">
        <v>166</v>
      </c>
      <c r="M49" s="25">
        <f>50*6.03</f>
        <v>301.5</v>
      </c>
    </row>
    <row r="50" spans="1:13" ht="12.75">
      <c r="A50" s="6" t="s">
        <v>86</v>
      </c>
      <c r="E50" s="5">
        <v>0</v>
      </c>
      <c r="F50" s="5">
        <f>E50*E32</f>
        <v>0</v>
      </c>
      <c r="J50" s="20">
        <v>11</v>
      </c>
      <c r="K50" s="20" t="s">
        <v>167</v>
      </c>
      <c r="L50" s="25" t="s">
        <v>168</v>
      </c>
      <c r="M50" s="25">
        <f>100*2.89</f>
        <v>289</v>
      </c>
    </row>
    <row r="51" spans="1:13" ht="12.75">
      <c r="A51" s="4" t="s">
        <v>28</v>
      </c>
      <c r="F51" s="31">
        <f>F48+F49+F50</f>
        <v>12411.851999999999</v>
      </c>
      <c r="J51" s="20">
        <v>12</v>
      </c>
      <c r="K51" s="20" t="s">
        <v>169</v>
      </c>
      <c r="L51" s="25" t="s">
        <v>156</v>
      </c>
      <c r="M51" s="25">
        <v>108</v>
      </c>
    </row>
    <row r="52" spans="1:13" ht="12.75">
      <c r="A52" s="4" t="s">
        <v>16</v>
      </c>
      <c r="J52" s="20">
        <v>13</v>
      </c>
      <c r="K52" s="20" t="s">
        <v>171</v>
      </c>
      <c r="L52" s="25" t="s">
        <v>156</v>
      </c>
      <c r="M52" s="25">
        <v>59.56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11831.545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0.4</v>
      </c>
      <c r="E54" t="s">
        <v>14</v>
      </c>
      <c r="F54" s="11">
        <f>B54*D54</f>
        <v>405.28000000000003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12236.825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7" t="s">
        <v>136</v>
      </c>
      <c r="B58" s="57"/>
      <c r="C58" s="57"/>
      <c r="D58" s="58"/>
      <c r="E58" s="50"/>
      <c r="F58" s="59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185357</v>
      </c>
      <c r="D61">
        <v>178887</v>
      </c>
      <c r="E61">
        <v>5945.5</v>
      </c>
      <c r="F61" s="34">
        <f>C61/D61*E61</f>
        <v>6160.537342009202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2908.1319018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26547.6268467822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f>2*600*1.202</f>
        <v>1442.3999999999999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11703.539999999999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0.39</v>
      </c>
      <c r="E68" t="s">
        <v>14</v>
      </c>
      <c r="F68" s="11">
        <f>B68*D68</f>
        <v>2318.745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/>
      <c r="L69" s="25"/>
      <c r="M69" s="25"/>
    </row>
    <row r="70" spans="1:13" ht="12.75">
      <c r="A70" s="45" t="s">
        <v>87</v>
      </c>
      <c r="B70" s="45"/>
      <c r="C70" s="45"/>
      <c r="D70" s="46">
        <v>0</v>
      </c>
      <c r="E70" s="45"/>
      <c r="F70" s="46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51080.981090591406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0.25</v>
      </c>
      <c r="E73" t="s">
        <v>14</v>
      </c>
      <c r="F73" s="11">
        <f>B73*D73</f>
        <v>1486.375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11703.539999999999</v>
      </c>
    </row>
    <row r="76" spans="2:6" ht="12.75">
      <c r="B76">
        <v>5945.5</v>
      </c>
      <c r="C76" t="s">
        <v>13</v>
      </c>
      <c r="D76" s="11">
        <v>0.9</v>
      </c>
      <c r="E76" t="s">
        <v>14</v>
      </c>
      <c r="F76" s="11">
        <f>B76*D76</f>
        <v>5350.95</v>
      </c>
    </row>
    <row r="77" spans="1:6" ht="12.75">
      <c r="A77" s="4" t="s">
        <v>66</v>
      </c>
      <c r="F77" s="31">
        <f>F73+F76</f>
        <v>6837.325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2.26</v>
      </c>
      <c r="E80" t="s">
        <v>14</v>
      </c>
      <c r="F80" s="11">
        <f>B80*D80</f>
        <v>13436.829999999998</v>
      </c>
    </row>
    <row r="81" spans="1:9" ht="12.75">
      <c r="A81" s="4" t="s">
        <v>69</v>
      </c>
      <c r="F81" s="31">
        <f>SUM(F80)</f>
        <v>13436.829999999998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114918.8130905914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6665.2911592543005</v>
      </c>
    </row>
    <row r="85" spans="1:6" ht="12.75">
      <c r="A85" s="1"/>
      <c r="B85" s="36" t="s">
        <v>132</v>
      </c>
      <c r="C85" s="36"/>
      <c r="D85" s="1"/>
      <c r="E85" s="55"/>
      <c r="F85" s="56">
        <f>13847.73</f>
        <v>13847.73</v>
      </c>
    </row>
    <row r="86" spans="1:6" ht="12.75">
      <c r="A86" s="1"/>
      <c r="B86" s="36" t="s">
        <v>133</v>
      </c>
      <c r="C86" s="36"/>
      <c r="D86" s="1"/>
      <c r="E86" s="55"/>
      <c r="F86" s="56">
        <v>1010.39</v>
      </c>
    </row>
    <row r="87" spans="1:6" ht="12.75">
      <c r="A87" s="1"/>
      <c r="B87" s="36" t="s">
        <v>134</v>
      </c>
      <c r="C87" s="36"/>
      <c r="D87" s="1"/>
      <c r="E87" s="55"/>
      <c r="F87" s="56">
        <f>3891.11+751.68</f>
        <v>4642.79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141085.01424984573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43344</v>
      </c>
      <c r="C90" s="40">
        <v>-439839</v>
      </c>
      <c r="D90" s="43">
        <f>F43</f>
        <v>111022.87</v>
      </c>
      <c r="E90" s="43">
        <f>F88</f>
        <v>141085.01424984573</v>
      </c>
      <c r="F90" s="44">
        <f>C90+D90-E90</f>
        <v>-469901.14424984576</v>
      </c>
    </row>
    <row r="92" spans="1:6" ht="13.5" thickBot="1">
      <c r="A92" t="s">
        <v>115</v>
      </c>
      <c r="C92" s="52">
        <v>43344</v>
      </c>
      <c r="D92" s="8" t="s">
        <v>116</v>
      </c>
      <c r="E92" s="52">
        <v>43373</v>
      </c>
      <c r="F92" t="s">
        <v>117</v>
      </c>
    </row>
    <row r="93" spans="1:7" ht="13.5" thickBot="1">
      <c r="A93" t="s">
        <v>118</v>
      </c>
      <c r="F93" s="53">
        <f>E90</f>
        <v>141085.01424984573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2017-08-21T12:51:56Z</cp:lastPrinted>
  <dcterms:created xsi:type="dcterms:W3CDTF">2008-08-18T07:30:19Z</dcterms:created>
  <dcterms:modified xsi:type="dcterms:W3CDTF">2018-12-18T12:09:09Z</dcterms:modified>
  <cp:category/>
  <cp:version/>
  <cp:contentType/>
  <cp:contentStatus/>
</cp:coreProperties>
</file>