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<sst xmlns="http://schemas.openxmlformats.org/spreadsheetml/2006/main" count="181" uniqueCount="156">
  <si>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</si>
  <si>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</si>
  <si>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</si>
  <si>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</si>
  <si>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</si>
  <si>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</si>
  <si>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</si>
  <si>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</si>
  <si>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</si>
  <si>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</si>
  <si>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</si>
  <si>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</si>
  <si>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</si>
  <si>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</si>
  <si>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</si>
  <si>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</si>
  <si>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</si>
  <si>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</si>
  <si>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</si>
  <si>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</si>
  <si>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</si>
  <si>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</si>
  <si>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</si>
  <si>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</si>
  <si>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</si>
  <si>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</si>
  <si>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</si>
  <si>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</si>
  <si>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</si>
  <si>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</si>
  <si>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</si>
  <si>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</si>
  <si>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</si>
  <si>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</si>
  <si>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</si>
  <si>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</si>
  <si>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</si>
  <si>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</si>
  <si>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</si>
  <si>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</si>
  <si>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</si>
  <si>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</si>
  <si>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</si>
  <si>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</si>
  <si>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</si>
  <si>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</si>
  <si>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</si>
  <si>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</si>
  <si>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</si>
  <si>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</si>
  <si>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</si>
  <si>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</si>
  <si>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</si>
  <si>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</si>
  <si>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</si>
  <si>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</si>
  <si>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</si>
  <si>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</si>
  <si>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</si>
  <si>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</si>
  <si>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</si>
  <si>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</si>
  <si>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</si>
  <si>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</si>
  <si>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</si>
  <si>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</si>
  <si>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</si>
  <si>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</si>
  <si>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</si>
  <si>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</si>
  <si>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</si>
  <si>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</si>
  <si>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</si>
  <si>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</si>
  <si>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</si>
  <si>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</si>
  <si>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</si>
  <si>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</si>
  <si>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</si>
  <si>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</si>
  <si>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</si>
  <si>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</si>
  <si>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</si>
  <si>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</si>
  <si>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</si>
  <si>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</si>
  <si>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</si>
  <si>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</si>
  <si>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</si>
  <si>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</si>
  <si>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</si>
  <si>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</si>
  <si>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</si>
  <si>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</si>
  <si>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</si>
  <si>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</si>
  <si>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</si>
  <si>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</si>
  <si>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</si>
  <si>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</si>
  <si>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</si>
  <si>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</si>
  <si>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</si>
  <si>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</si>
  <si>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</si>
  <si>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</si>
  <si>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</si>
  <si>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</si>
  <si>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</si>
  <si>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</si>
  <si>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</si>
  <si>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</si>
  <si>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</si>
  <si>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</si>
  <si>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</si>
  <si>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</si>
  <si>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</si>
  <si>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</si>
  <si>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</si>
  <si>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</si>
  <si>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</si>
  <si>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</si>
  <si>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</si>
  <si>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</si>
  <si>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</si>
  <si>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</si>
  <si>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</si>
  <si>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</si>
  <si>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</si>
  <si>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</si>
  <si>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</si>
  <si>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</si>
  <si>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июля</t>
  </si>
  <si>
    <t>за   июль  2018 г.</t>
  </si>
  <si>
    <t>ост.на 01.08</t>
  </si>
  <si>
    <t xml:space="preserve">смена труб д 20 (3мп) </t>
  </si>
  <si>
    <t>труба д 20 п.пр.</t>
  </si>
  <si>
    <t>3мп</t>
  </si>
  <si>
    <t>арматура 16</t>
  </si>
  <si>
    <t>болты 14</t>
  </si>
  <si>
    <t>12шт</t>
  </si>
  <si>
    <t>гайка 14</t>
  </si>
  <si>
    <t>диск</t>
  </si>
  <si>
    <t>3шт</t>
  </si>
  <si>
    <t>промывка, опрессовка системы отопления</t>
  </si>
  <si>
    <t>демонтаж, монтаж эл.узла (1шт)</t>
  </si>
  <si>
    <t>ремонт фасада</t>
  </si>
  <si>
    <t>сухая смесь</t>
  </si>
  <si>
    <t>100кг</t>
  </si>
  <si>
    <t>клей плит.</t>
  </si>
  <si>
    <t>60кг</t>
  </si>
  <si>
    <t>вышка</t>
  </si>
  <si>
    <t>6 час.</t>
  </si>
  <si>
    <t>смена ламп (17шт) п-д3,2</t>
  </si>
  <si>
    <t>лампа</t>
  </si>
  <si>
    <t>17шт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</si>
</sst>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0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35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4">
        <f>L6*126.87*1.202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4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5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4">
        <f t="shared" si="0"/>
        <v>1413.728694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4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4">
        <f t="shared" si="0"/>
        <v>706.1774039999999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4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4">
        <f t="shared" si="0"/>
        <v>185.47461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4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17.28</v>
      </c>
      <c r="M20" s="34">
        <f>SUM(M6:M19)</f>
        <v>2374.0750080000003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4">
        <f>0.03*224.9</f>
        <v>6.747</v>
      </c>
      <c r="M24" s="33">
        <f>L24*126.87*1.202*1.15</f>
        <v>1183.2375895469997</v>
      </c>
    </row>
    <row r="25" spans="1:13" ht="12.75">
      <c r="A25" t="s">
        <v>106</v>
      </c>
      <c r="J25" s="20">
        <v>2</v>
      </c>
      <c r="K25" s="20" t="s">
        <v>144</v>
      </c>
      <c r="L25" s="25">
        <v>189.4</v>
      </c>
      <c r="M25" s="33">
        <f aca="true" t="shared" si="1" ref="M25:M35">L25*126.87*1.202*1.15</f>
        <v>33215.532749399994</v>
      </c>
    </row>
    <row r="26" spans="1:13" ht="12.75">
      <c r="A26" t="s">
        <v>107</v>
      </c>
      <c r="J26" s="20">
        <v>3</v>
      </c>
      <c r="K26" s="20" t="s">
        <v>145</v>
      </c>
      <c r="L26" s="25">
        <v>3.12</v>
      </c>
      <c r="M26" s="33">
        <f t="shared" si="1"/>
        <v>547.16189112</v>
      </c>
    </row>
    <row r="27" spans="1:13" ht="12.75">
      <c r="A27" s="61" t="s">
        <v>108</v>
      </c>
      <c r="B27" s="61"/>
      <c r="C27" s="61"/>
      <c r="D27" s="61"/>
      <c r="E27" s="61"/>
      <c r="F27" s="61"/>
      <c r="G27" s="61"/>
      <c r="J27" s="20">
        <v>4</v>
      </c>
      <c r="K27" s="20" t="s">
        <v>146</v>
      </c>
      <c r="L27" s="54">
        <v>13.5</v>
      </c>
      <c r="M27" s="33">
        <f t="shared" si="1"/>
        <v>2367.5274135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153</v>
      </c>
      <c r="L28" s="25">
        <f>0.17*7.1</f>
        <v>1.207</v>
      </c>
      <c r="M28" s="33">
        <f t="shared" si="1"/>
        <v>211.67448800699998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213.974</v>
      </c>
      <c r="M36" s="35">
        <f>SUM(M24:M35)</f>
        <v>37525.13413157399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f>52350.96-125.17</f>
        <v>52225.79</v>
      </c>
      <c r="J40" s="45">
        <v>1</v>
      </c>
      <c r="K40" s="43" t="s">
        <v>136</v>
      </c>
      <c r="L40" s="23" t="s">
        <v>137</v>
      </c>
      <c r="M40" s="23">
        <f>3*68</f>
        <v>204</v>
      </c>
    </row>
    <row r="41" spans="1:13" ht="12.75">
      <c r="A41" t="s">
        <v>7</v>
      </c>
      <c r="F41" s="5">
        <f>52961.81</f>
        <v>52961.81</v>
      </c>
      <c r="J41" s="45">
        <v>2</v>
      </c>
      <c r="K41" s="43" t="s">
        <v>138</v>
      </c>
      <c r="L41" s="23" t="s">
        <v>137</v>
      </c>
      <c r="M41" s="23">
        <f>3*54.83</f>
        <v>164.49</v>
      </c>
    </row>
    <row r="42" spans="2:13" ht="12.75">
      <c r="B42" t="s">
        <v>8</v>
      </c>
      <c r="F42" s="9">
        <f>F41/F40</f>
        <v>1.0140930371756942</v>
      </c>
      <c r="J42" s="45">
        <v>3</v>
      </c>
      <c r="K42" s="43" t="s">
        <v>139</v>
      </c>
      <c r="L42" s="23" t="s">
        <v>140</v>
      </c>
      <c r="M42" s="23">
        <f>12*26.8</f>
        <v>321.6</v>
      </c>
    </row>
    <row r="43" spans="1:13" ht="22.5" customHeight="1">
      <c r="A43" s="68" t="s">
        <v>131</v>
      </c>
      <c r="B43" s="69"/>
      <c r="C43" s="69"/>
      <c r="D43" s="69"/>
      <c r="E43" s="69"/>
      <c r="F43" s="5">
        <f>(99.9+232.9+107.7+37.5+174.78+57.6)*13.83+(250+250+400)</f>
        <v>10724.5554</v>
      </c>
      <c r="J43" s="45">
        <v>4</v>
      </c>
      <c r="K43" s="43" t="s">
        <v>141</v>
      </c>
      <c r="L43" s="23" t="s">
        <v>140</v>
      </c>
      <c r="M43" s="23">
        <f>12*8</f>
        <v>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63686.365399999995</v>
      </c>
      <c r="J44" s="45">
        <v>5</v>
      </c>
      <c r="K44" s="43" t="s">
        <v>142</v>
      </c>
      <c r="L44" s="23" t="s">
        <v>143</v>
      </c>
      <c r="M44" s="23">
        <f>3*21.57</f>
        <v>64.71000000000001</v>
      </c>
    </row>
    <row r="45" spans="6:13" ht="12.75">
      <c r="F45" s="5"/>
      <c r="J45" s="45">
        <v>6</v>
      </c>
      <c r="K45" s="43" t="s">
        <v>147</v>
      </c>
      <c r="L45" s="23" t="s">
        <v>148</v>
      </c>
      <c r="M45" s="23">
        <f>100*2.89</f>
        <v>289</v>
      </c>
    </row>
    <row r="46" spans="2:13" ht="12.75">
      <c r="B46" s="1" t="s">
        <v>10</v>
      </c>
      <c r="C46" s="1"/>
      <c r="J46" s="46">
        <v>7</v>
      </c>
      <c r="K46" s="20" t="s">
        <v>149</v>
      </c>
      <c r="L46" s="25" t="s">
        <v>150</v>
      </c>
      <c r="M46" s="25">
        <f>60*11</f>
        <v>660</v>
      </c>
    </row>
    <row r="47" spans="10:13" ht="12.75">
      <c r="J47" s="46">
        <v>8</v>
      </c>
      <c r="K47" s="44" t="s">
        <v>151</v>
      </c>
      <c r="L47" s="25" t="s">
        <v>152</v>
      </c>
      <c r="M47" s="25">
        <f>6*1300</f>
        <v>7800</v>
      </c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 t="s">
        <v>154</v>
      </c>
      <c r="L48" s="25" t="s">
        <v>155</v>
      </c>
      <c r="M48" s="25">
        <f>17*15</f>
        <v>255</v>
      </c>
    </row>
    <row r="49" spans="1:13" ht="12.75">
      <c r="A49" t="s">
        <v>12</v>
      </c>
      <c r="F49" s="11">
        <f>(6160+1090)*1.202</f>
        <v>8714.5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1153.8*1.202</f>
        <v>1386.8675999999998</v>
      </c>
      <c r="J50" s="46">
        <v>11</v>
      </c>
      <c r="K50" s="44"/>
      <c r="L50" s="25"/>
      <c r="M50" s="25"/>
    </row>
    <row r="51" spans="1:13" ht="12.75">
      <c r="A51" s="59" t="s">
        <v>83</v>
      </c>
      <c r="B51" s="51"/>
      <c r="C51" s="57"/>
      <c r="D51" s="57"/>
      <c r="E51" s="60">
        <v>0</v>
      </c>
      <c r="F51" s="58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10101.3676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1.99</v>
      </c>
      <c r="E54" s="13" t="s">
        <v>14</v>
      </c>
      <c r="F54" s="11">
        <f>E33*D54</f>
        <v>7304.692999999999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7304.692999999999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185357</v>
      </c>
      <c r="D58">
        <v>228897.7</v>
      </c>
      <c r="E58">
        <v>3670.7</v>
      </c>
      <c r="F58" s="36">
        <f>C58/D58*E58</f>
        <v>2972.462981934724</v>
      </c>
      <c r="J58" s="20"/>
      <c r="K58" s="20"/>
      <c r="L58" s="31" t="s">
        <v>65</v>
      </c>
      <c r="M58" s="28">
        <f>SUM(M40:M57)</f>
        <v>9854.8</v>
      </c>
    </row>
    <row r="59" spans="1:6" ht="12.75">
      <c r="A59" t="s">
        <v>20</v>
      </c>
      <c r="F59" s="36">
        <f>M20</f>
        <v>2374.0750080000003</v>
      </c>
    </row>
    <row r="60" spans="1:6" ht="12.75">
      <c r="A60" t="s">
        <v>21</v>
      </c>
      <c r="F60" s="11">
        <f>M36</f>
        <v>37525.13413157399</v>
      </c>
    </row>
    <row r="61" spans="1:6" ht="12.75">
      <c r="A61" t="s">
        <v>70</v>
      </c>
      <c r="F61" s="5">
        <v>0</v>
      </c>
    </row>
    <row r="62" spans="1:6" ht="12.75">
      <c r="A62" t="s">
        <v>22</v>
      </c>
      <c r="F62" s="5">
        <f>M58</f>
        <v>9854.8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0.26</v>
      </c>
      <c r="E65" t="s">
        <v>14</v>
      </c>
      <c r="F65" s="11">
        <f>B65*D65</f>
        <v>954.382</v>
      </c>
    </row>
    <row r="66" spans="1:6" ht="12.75">
      <c r="A66" s="64" t="s">
        <v>75</v>
      </c>
      <c r="B66" s="64"/>
      <c r="C66" s="64"/>
      <c r="D66" s="65"/>
      <c r="E66" s="64"/>
      <c r="F66" s="65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53680.85412150872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0.26</v>
      </c>
      <c r="E70" t="s">
        <v>14</v>
      </c>
      <c r="F70" s="11">
        <f>B70*D70</f>
        <v>954.382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1.12</v>
      </c>
      <c r="E73" t="s">
        <v>14</v>
      </c>
      <c r="F73" s="5">
        <f>B73*D73</f>
        <v>4111.184</v>
      </c>
    </row>
    <row r="74" spans="1:6" ht="12.75">
      <c r="A74" s="10" t="s">
        <v>29</v>
      </c>
      <c r="F74" s="8">
        <f>F70+F73</f>
        <v>5065.566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2.02</v>
      </c>
      <c r="E77" t="s">
        <v>14</v>
      </c>
      <c r="F77" s="11">
        <f>B77*D77</f>
        <v>7414.813999999999</v>
      </c>
    </row>
    <row r="78" spans="1:6" ht="12.75">
      <c r="A78" s="4" t="s">
        <v>31</v>
      </c>
      <c r="F78" s="32">
        <f>SUM(F77)</f>
        <v>7414.813999999999</v>
      </c>
    </row>
    <row r="79" spans="1:6" ht="12.75">
      <c r="A79" s="55" t="s">
        <v>78</v>
      </c>
      <c r="B79" s="51"/>
      <c r="C79" s="51"/>
      <c r="D79" s="53">
        <v>0</v>
      </c>
      <c r="E79" s="51"/>
      <c r="F79" s="56">
        <f>D79*E33</f>
        <v>0</v>
      </c>
    </row>
    <row r="80" spans="1:6" ht="12.75">
      <c r="A80" s="1" t="s">
        <v>32</v>
      </c>
      <c r="B80" s="1"/>
      <c r="F80" s="32">
        <f>F52+F56+F68+F74+F78+F79</f>
        <v>83567.29472150872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4846.903093847505</v>
      </c>
      <c r="I81" s="7"/>
    </row>
    <row r="82" spans="1:9" ht="12.75">
      <c r="A82" s="1"/>
      <c r="B82" s="37" t="s">
        <v>127</v>
      </c>
      <c r="C82" s="37"/>
      <c r="D82" s="1"/>
      <c r="E82" s="66"/>
      <c r="F82" s="67">
        <v>2461.56</v>
      </c>
      <c r="I82" s="7"/>
    </row>
    <row r="83" spans="1:9" ht="12.75">
      <c r="A83" s="1"/>
      <c r="B83" s="37" t="s">
        <v>128</v>
      </c>
      <c r="C83" s="37"/>
      <c r="D83" s="1"/>
      <c r="E83" s="66"/>
      <c r="F83" s="67">
        <v>293.7</v>
      </c>
      <c r="I83" s="7"/>
    </row>
    <row r="84" spans="1:9" ht="12.75">
      <c r="A84" s="1"/>
      <c r="B84" s="37" t="s">
        <v>129</v>
      </c>
      <c r="C84" s="37"/>
      <c r="D84" s="1"/>
      <c r="E84" s="66"/>
      <c r="F84" s="67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7">
        <f>F80+F81+F82+F83+F84</f>
        <v>91169.45781535622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43282</v>
      </c>
      <c r="C87" s="42">
        <v>292290</v>
      </c>
      <c r="D87" s="48">
        <f>F44</f>
        <v>63686.365399999995</v>
      </c>
      <c r="E87" s="48">
        <f>F85</f>
        <v>91169.45781535622</v>
      </c>
      <c r="F87" s="49">
        <f>C87+D87-E87</f>
        <v>264806.9075846438</v>
      </c>
    </row>
    <row r="89" spans="1:6" ht="13.5" thickBot="1">
      <c r="A89" t="s">
        <v>111</v>
      </c>
      <c r="C89" s="62">
        <v>43282</v>
      </c>
      <c r="D89" s="8" t="s">
        <v>112</v>
      </c>
      <c r="E89" s="62">
        <v>43312</v>
      </c>
      <c r="F89" t="s">
        <v>113</v>
      </c>
    </row>
    <row r="90" spans="1:7" ht="13.5" thickBot="1">
      <c r="A90" t="s">
        <v>114</v>
      </c>
      <c r="F90" s="63">
        <f>E87</f>
        <v>91169.45781535622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2017-08-21T12:45:18Z</cp:lastPrinted>
  <dcterms:created xsi:type="dcterms:W3CDTF">2008-08-18T07:30:19Z</dcterms:created>
  <dcterms:modified xsi:type="dcterms:W3CDTF">2018-10-09T06:49:54Z</dcterms:modified>
  <cp:category/>
  <cp:version/>
  <cp:contentType/>
  <cp:contentStatus/>
</cp:coreProperties>
</file>