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<sst xmlns="http://schemas.openxmlformats.org/spreadsheetml/2006/main" count="205" uniqueCount="172">
  <si>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</si>
  <si>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</si>
  <si>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</si>
  <si>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</si>
  <si>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</si>
  <si>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</si>
  <si>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</si>
  <si>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</si>
  <si>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</si>
  <si>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</si>
  <si>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</si>
  <si>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</si>
  <si>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</si>
  <si>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</si>
  <si>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</si>
  <si>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</si>
  <si>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</si>
  <si>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</si>
  <si>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</si>
  <si>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</si>
  <si>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</si>
  <si>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</si>
  <si>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</si>
  <si>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</si>
  <si>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</si>
  <si>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</si>
  <si>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</si>
  <si>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</si>
  <si>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</si>
  <si>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</si>
  <si>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</si>
  <si>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</si>
  <si>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</si>
  <si>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</si>
  <si>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</si>
  <si>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</si>
  <si>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</si>
  <si>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</si>
  <si>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</si>
  <si>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</si>
  <si>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</si>
  <si>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</si>
  <si>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</si>
  <si>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</si>
  <si>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</si>
  <si>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</si>
  <si>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</si>
  <si>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</si>
  <si>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</si>
  <si>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</si>
  <si>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</si>
  <si>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</si>
  <si>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</si>
  <si>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</si>
  <si>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</si>
  <si>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</si>
  <si>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</si>
  <si>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</si>
  <si>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</si>
  <si>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</si>
  <si>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</si>
  <si>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</si>
  <si>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</si>
  <si>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</si>
  <si>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</si>
  <si>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</si>
  <si>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</si>
  <si>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</si>
  <si>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</si>
  <si>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</si>
  <si>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</si>
  <si>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</si>
  <si>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</si>
  <si>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</si>
  <si>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</si>
  <si>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</si>
  <si>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</si>
  <si>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</si>
  <si>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</si>
  <si>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</si>
  <si>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</si>
  <si>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</si>
  <si>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</si>
  <si>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</si>
  <si>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</si>
  <si>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</si>
  <si>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</si>
  <si>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</si>
  <si>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</si>
  <si>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</si>
  <si>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</si>
  <si>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</si>
  <si>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</si>
  <si>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</si>
  <si>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</si>
  <si>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</si>
  <si>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</si>
  <si>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</si>
  <si>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</si>
  <si>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</si>
  <si>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</si>
  <si>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</si>
  <si>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</si>
  <si>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</si>
  <si>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</si>
  <si>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</si>
  <si>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</si>
  <si>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</si>
  <si>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</si>
  <si>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</si>
  <si>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</si>
  <si>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</si>
  <si>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</si>
  <si>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</si>
  <si>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</si>
  <si>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</si>
  <si>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</si>
  <si>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</si>
  <si>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</si>
  <si>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</si>
  <si>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</si>
  <si>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</si>
  <si>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</si>
  <si>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</si>
  <si>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</si>
  <si>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</si>
  <si>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</si>
  <si>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</si>
  <si>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</si>
  <si>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</si>
  <si>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</si>
  <si>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</si>
  <si>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</si>
  <si>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</si>
  <si>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</si>
  <si>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откачка воды из техподполий</t>
  </si>
  <si>
    <t>смена труб д 57 (4мп) подвал</t>
  </si>
  <si>
    <t>смена вентиля д 20 (4шт) подвал</t>
  </si>
  <si>
    <t>смена труб д 20 м/пл (5мп) подвал</t>
  </si>
  <si>
    <t>смена сгона д 20 (4шт) подвал</t>
  </si>
  <si>
    <t>смена сгона д 15 (2шт) подвал</t>
  </si>
  <si>
    <t>труба д 57</t>
  </si>
  <si>
    <t>4мп</t>
  </si>
  <si>
    <t>электроды</t>
  </si>
  <si>
    <t>4кг</t>
  </si>
  <si>
    <t>диск</t>
  </si>
  <si>
    <t>2шт</t>
  </si>
  <si>
    <t>вентиль д 20</t>
  </si>
  <si>
    <t>4шт</t>
  </si>
  <si>
    <t>8шт</t>
  </si>
  <si>
    <t>цанга 20</t>
  </si>
  <si>
    <t>труба д 20 м/пл</t>
  </si>
  <si>
    <t>5мп</t>
  </si>
  <si>
    <t>сгон 20</t>
  </si>
  <si>
    <t>муфта 20</t>
  </si>
  <si>
    <t>к/гайка 20</t>
  </si>
  <si>
    <t>сгон 15</t>
  </si>
  <si>
    <t>муфта 15</t>
  </si>
  <si>
    <t>к/гайка 15</t>
  </si>
  <si>
    <t>смена вентиля д 15 (1шт) кв.59</t>
  </si>
  <si>
    <t>вентиль д 15</t>
  </si>
  <si>
    <t>1шт</t>
  </si>
  <si>
    <t>бочонок 15</t>
  </si>
  <si>
    <t>цанга 15</t>
  </si>
  <si>
    <t>смена замка (1шт) п-д4</t>
  </si>
  <si>
    <t>замок</t>
  </si>
  <si>
    <t>смена ламп (7шт) п-д2,3</t>
  </si>
  <si>
    <t>лампа</t>
  </si>
  <si>
    <t>7шт</t>
  </si>
  <si>
    <t>прочистка вентканала кв.33</t>
  </si>
  <si>
    <t>ремонт форточки п-д2</t>
  </si>
  <si>
    <t>завертка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</si>
</sst>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M58" sqref="M5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L6*126.87*1.202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538.3170222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538.3170222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269.9209998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274.495932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11.13</v>
      </c>
      <c r="M20" s="32">
        <f>SUM(M6:M19)</f>
        <v>1697.2998461999998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7">
        <f>0.5*7.1</f>
        <v>3.55</v>
      </c>
      <c r="M24" s="31">
        <f>L24*126.87*1.202*1.15</f>
        <v>622.5720235499999</v>
      </c>
    </row>
    <row r="25" spans="1:13" ht="12.75">
      <c r="A25" t="s">
        <v>106</v>
      </c>
      <c r="J25" s="20">
        <v>2</v>
      </c>
      <c r="K25" s="20" t="s">
        <v>136</v>
      </c>
      <c r="L25" s="47">
        <f>0.04*134.9</f>
        <v>5.396</v>
      </c>
      <c r="M25" s="31">
        <f aca="true" t="shared" si="1" ref="M25:M35">L25*126.87*1.202*1.15</f>
        <v>946.3094757959998</v>
      </c>
    </row>
    <row r="26" spans="1:13" ht="12.75">
      <c r="A26" t="s">
        <v>107</v>
      </c>
      <c r="J26" s="20">
        <v>3</v>
      </c>
      <c r="K26" s="20" t="s">
        <v>137</v>
      </c>
      <c r="L26" s="47">
        <f>0.04*81</f>
        <v>3.24</v>
      </c>
      <c r="M26" s="31">
        <f t="shared" si="1"/>
        <v>568.20657924</v>
      </c>
    </row>
    <row r="27" spans="1:13" ht="12.75">
      <c r="A27" t="s">
        <v>108</v>
      </c>
      <c r="J27" s="20">
        <v>4</v>
      </c>
      <c r="K27" s="20" t="s">
        <v>138</v>
      </c>
      <c r="L27" s="47">
        <f>0.05*155</f>
        <v>7.75</v>
      </c>
      <c r="M27" s="31">
        <f t="shared" si="1"/>
        <v>1359.1361077499998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 t="s">
        <v>139</v>
      </c>
      <c r="L28" s="47">
        <f>0.04*28.7</f>
        <v>1.148</v>
      </c>
      <c r="M28" s="31">
        <f t="shared" si="1"/>
        <v>201.327516348</v>
      </c>
    </row>
    <row r="29" spans="1:13" ht="12.75">
      <c r="A29" t="s">
        <v>110</v>
      </c>
      <c r="B29" s="1"/>
      <c r="C29" s="1"/>
      <c r="D29" s="1"/>
      <c r="J29" s="20">
        <v>6</v>
      </c>
      <c r="K29" s="20" t="s">
        <v>140</v>
      </c>
      <c r="L29" s="47">
        <f>0.02*28.7</f>
        <v>0.574</v>
      </c>
      <c r="M29" s="31">
        <f t="shared" si="1"/>
        <v>100.663758174</v>
      </c>
    </row>
    <row r="30" spans="10:13" ht="12.75">
      <c r="J30" s="20">
        <v>7</v>
      </c>
      <c r="K30" s="20" t="s">
        <v>159</v>
      </c>
      <c r="L30" s="25">
        <v>0.81</v>
      </c>
      <c r="M30" s="31">
        <f t="shared" si="1"/>
        <v>142.05164481</v>
      </c>
    </row>
    <row r="31" spans="2:13" ht="12.75">
      <c r="B31" t="s">
        <v>0</v>
      </c>
      <c r="J31" s="20">
        <v>8</v>
      </c>
      <c r="K31" s="20" t="s">
        <v>164</v>
      </c>
      <c r="L31" s="25">
        <v>1.07</v>
      </c>
      <c r="M31" s="31">
        <f t="shared" si="1"/>
        <v>187.64846906999998</v>
      </c>
    </row>
    <row r="32" spans="10:13" ht="12.75">
      <c r="J32" s="20">
        <v>9</v>
      </c>
      <c r="K32" s="20" t="s">
        <v>166</v>
      </c>
      <c r="L32" s="25">
        <f>0.07*7.1</f>
        <v>0.497</v>
      </c>
      <c r="M32" s="31">
        <f t="shared" si="1"/>
        <v>87.160083297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 t="s">
        <v>169</v>
      </c>
      <c r="L33" s="25">
        <f>0.1*18.7</f>
        <v>1.87</v>
      </c>
      <c r="M33" s="31">
        <f t="shared" si="1"/>
        <v>327.94638986999996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 t="s">
        <v>170</v>
      </c>
      <c r="L34" s="25">
        <v>2</v>
      </c>
      <c r="M34" s="31">
        <f t="shared" si="1"/>
        <v>350.74480199999994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27.905</v>
      </c>
      <c r="M36" s="32">
        <f>SUM(M24:M35)</f>
        <v>4893.766849905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45321.45-1394.42</f>
        <v>43927.03</v>
      </c>
      <c r="J40" s="20">
        <v>1</v>
      </c>
      <c r="K40" s="20" t="s">
        <v>141</v>
      </c>
      <c r="L40" s="25" t="s">
        <v>142</v>
      </c>
      <c r="M40" s="25">
        <f>20.92*5.59</f>
        <v>116.9428</v>
      </c>
    </row>
    <row r="41" spans="1:13" ht="12.75">
      <c r="A41" t="s">
        <v>7</v>
      </c>
      <c r="F41" s="5">
        <f>34562.75</f>
        <v>34562.75</v>
      </c>
      <c r="J41" s="20">
        <v>2</v>
      </c>
      <c r="K41" s="20" t="s">
        <v>143</v>
      </c>
      <c r="L41" s="23" t="s">
        <v>144</v>
      </c>
      <c r="M41" s="23">
        <f>4*134</f>
        <v>536</v>
      </c>
    </row>
    <row r="42" spans="2:13" ht="12.75">
      <c r="B42" t="s">
        <v>8</v>
      </c>
      <c r="F42" s="9">
        <f>F41/F40</f>
        <v>0.7868219180764099</v>
      </c>
      <c r="J42" s="20">
        <v>3</v>
      </c>
      <c r="K42" s="20" t="s">
        <v>145</v>
      </c>
      <c r="L42" s="23" t="s">
        <v>146</v>
      </c>
      <c r="M42" s="23">
        <f>2*34.16</f>
        <v>68.32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147</v>
      </c>
      <c r="L43" s="23" t="s">
        <v>148</v>
      </c>
      <c r="M43" s="23">
        <f>4*368.53</f>
        <v>1474.12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35462.75</v>
      </c>
      <c r="J44" s="20">
        <v>5</v>
      </c>
      <c r="K44" s="20" t="s">
        <v>150</v>
      </c>
      <c r="L44" s="23" t="s">
        <v>149</v>
      </c>
      <c r="M44" s="23">
        <f>8*159.93</f>
        <v>1279.44</v>
      </c>
    </row>
    <row r="45" spans="10:13" ht="12.75">
      <c r="J45" s="20">
        <v>6</v>
      </c>
      <c r="K45" s="20" t="s">
        <v>151</v>
      </c>
      <c r="L45" s="23" t="s">
        <v>152</v>
      </c>
      <c r="M45" s="23">
        <f>5*79.34</f>
        <v>396.70000000000005</v>
      </c>
    </row>
    <row r="46" spans="2:13" ht="12.75">
      <c r="B46" s="1" t="s">
        <v>10</v>
      </c>
      <c r="C46" s="1"/>
      <c r="J46" s="20">
        <v>7</v>
      </c>
      <c r="K46" s="20" t="s">
        <v>153</v>
      </c>
      <c r="L46" s="23" t="s">
        <v>148</v>
      </c>
      <c r="M46" s="23">
        <f>4*48</f>
        <v>192</v>
      </c>
    </row>
    <row r="47" spans="10:13" ht="12.75">
      <c r="J47" s="20">
        <v>8</v>
      </c>
      <c r="K47" s="20" t="s">
        <v>154</v>
      </c>
      <c r="L47" s="23" t="s">
        <v>148</v>
      </c>
      <c r="M47" s="23">
        <f>4*90</f>
        <v>360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155</v>
      </c>
      <c r="L48" s="23" t="s">
        <v>148</v>
      </c>
      <c r="M48" s="23">
        <f>4*15</f>
        <v>60</v>
      </c>
    </row>
    <row r="49" spans="1:13" ht="12.75">
      <c r="A49" t="s">
        <v>12</v>
      </c>
      <c r="F49" s="5">
        <f>(1462+430)*1.202</f>
        <v>2274.1839999999997</v>
      </c>
      <c r="J49" s="20">
        <v>10</v>
      </c>
      <c r="K49" s="20" t="s">
        <v>156</v>
      </c>
      <c r="L49" s="23" t="s">
        <v>146</v>
      </c>
      <c r="M49" s="23">
        <f>2*37.69</f>
        <v>75.38</v>
      </c>
    </row>
    <row r="50" spans="1:13" ht="12.75">
      <c r="A50" s="6" t="s">
        <v>15</v>
      </c>
      <c r="F50" s="11">
        <v>0</v>
      </c>
      <c r="J50" s="20">
        <v>11</v>
      </c>
      <c r="K50" s="20" t="s">
        <v>157</v>
      </c>
      <c r="L50" s="23" t="s">
        <v>146</v>
      </c>
      <c r="M50" s="23">
        <f>2*25</f>
        <v>50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 t="s">
        <v>158</v>
      </c>
      <c r="L51" s="23" t="s">
        <v>146</v>
      </c>
      <c r="M51" s="23">
        <f>2*14</f>
        <v>28</v>
      </c>
    </row>
    <row r="52" spans="1:13" ht="12.75">
      <c r="A52" s="10" t="s">
        <v>34</v>
      </c>
      <c r="D52" s="5"/>
      <c r="F52" s="33">
        <f>F49+F50+F51</f>
        <v>2274.1839999999997</v>
      </c>
      <c r="J52" s="20">
        <v>13</v>
      </c>
      <c r="K52" s="20" t="s">
        <v>160</v>
      </c>
      <c r="L52" s="23" t="s">
        <v>161</v>
      </c>
      <c r="M52" s="23">
        <v>240.5</v>
      </c>
    </row>
    <row r="53" spans="1:13" ht="12.75">
      <c r="A53" s="4" t="s">
        <v>16</v>
      </c>
      <c r="D53" s="5"/>
      <c r="J53" s="20">
        <v>14</v>
      </c>
      <c r="K53" s="20" t="s">
        <v>162</v>
      </c>
      <c r="L53" s="23" t="s">
        <v>146</v>
      </c>
      <c r="M53" s="23">
        <f>2*30.6</f>
        <v>61.2</v>
      </c>
    </row>
    <row r="54" spans="1:13" ht="12.75">
      <c r="A54" t="s">
        <v>74</v>
      </c>
      <c r="D54" s="5">
        <v>1.98</v>
      </c>
      <c r="E54" t="s">
        <v>14</v>
      </c>
      <c r="F54" s="11">
        <f>E33*D54</f>
        <v>6275.412</v>
      </c>
      <c r="J54" s="20">
        <v>15</v>
      </c>
      <c r="K54" s="20" t="s">
        <v>163</v>
      </c>
      <c r="L54" s="23" t="s">
        <v>161</v>
      </c>
      <c r="M54" s="23">
        <v>159.93</v>
      </c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 t="s">
        <v>165</v>
      </c>
      <c r="L55" s="23" t="s">
        <v>161</v>
      </c>
      <c r="M55" s="23">
        <v>242.14</v>
      </c>
    </row>
    <row r="56" spans="1:13" ht="12.75">
      <c r="A56" s="10" t="s">
        <v>17</v>
      </c>
      <c r="B56" s="10"/>
      <c r="C56" s="10"/>
      <c r="F56" s="33">
        <f>SUM(F54:F55)</f>
        <v>6275.412</v>
      </c>
      <c r="J56" s="20">
        <v>17</v>
      </c>
      <c r="K56" s="20" t="s">
        <v>167</v>
      </c>
      <c r="L56" s="23" t="s">
        <v>168</v>
      </c>
      <c r="M56" s="23">
        <f>7*14.5</f>
        <v>101.5</v>
      </c>
    </row>
    <row r="57" spans="1:13" ht="12.75">
      <c r="A57" s="4" t="s">
        <v>18</v>
      </c>
      <c r="B57" s="4"/>
      <c r="J57" s="20">
        <v>18</v>
      </c>
      <c r="K57" s="20" t="s">
        <v>171</v>
      </c>
      <c r="L57" s="23" t="s">
        <v>148</v>
      </c>
      <c r="M57" s="23">
        <f>(2*28.9)+(2*29.1)</f>
        <v>116</v>
      </c>
    </row>
    <row r="58" spans="1:13" ht="12.75">
      <c r="A58" t="s">
        <v>19</v>
      </c>
      <c r="C58">
        <v>183454</v>
      </c>
      <c r="D58">
        <v>228897.7</v>
      </c>
      <c r="E58">
        <v>3169.4</v>
      </c>
      <c r="F58" s="36">
        <f>C58/D58*E58</f>
        <v>2540.170161604944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1697.2998461999998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4*600*1.202</f>
        <v>2884.7999999999997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5558.1728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0.19</v>
      </c>
      <c r="E65" t="s">
        <v>14</v>
      </c>
      <c r="F65" s="46">
        <f>B65*D65</f>
        <v>602.186</v>
      </c>
      <c r="J65" s="20"/>
      <c r="K65" s="20"/>
      <c r="L65" s="34" t="s">
        <v>65</v>
      </c>
      <c r="M65" s="35">
        <f>SUM(M40:M64)</f>
        <v>5558.1728</v>
      </c>
    </row>
    <row r="66" spans="1:6" ht="12.75">
      <c r="A66" s="57" t="s">
        <v>79</v>
      </c>
      <c r="B66" s="57"/>
      <c r="C66" s="57"/>
      <c r="D66" s="58"/>
      <c r="E66" s="57"/>
      <c r="F66" s="58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13282.628807804944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</v>
      </c>
      <c r="E70" t="s">
        <v>14</v>
      </c>
      <c r="F70" s="46">
        <f>B70*D70</f>
        <v>633.8800000000001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1.11</v>
      </c>
      <c r="E73" t="s">
        <v>14</v>
      </c>
      <c r="F73" s="11">
        <f>B73*D73</f>
        <v>3518.0340000000006</v>
      </c>
    </row>
    <row r="74" spans="1:6" ht="12.75">
      <c r="A74" s="10" t="s">
        <v>29</v>
      </c>
      <c r="F74" s="33">
        <f>F70+F73</f>
        <v>4151.914000000001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1.96</v>
      </c>
      <c r="E77" t="s">
        <v>14</v>
      </c>
      <c r="F77" s="11">
        <f>B77*D77</f>
        <v>6212.024</v>
      </c>
    </row>
    <row r="78" spans="1:6" ht="12.75">
      <c r="A78" s="10" t="s">
        <v>32</v>
      </c>
      <c r="F78" s="33">
        <f>SUM(F77)</f>
        <v>6212.024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32196.162807804947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1867.3774428526867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1379.4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35728.220250657636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43101</v>
      </c>
      <c r="C87" s="41">
        <v>-77778</v>
      </c>
      <c r="D87" s="44">
        <f>F44</f>
        <v>35462.75</v>
      </c>
      <c r="E87" s="44">
        <f>F85</f>
        <v>35728.220250657636</v>
      </c>
      <c r="F87" s="45">
        <f>C87+D87-E87</f>
        <v>-78043.47025065764</v>
      </c>
    </row>
    <row r="89" spans="1:6" ht="13.5" thickBot="1">
      <c r="A89" t="s">
        <v>111</v>
      </c>
      <c r="C89" s="53">
        <v>43101</v>
      </c>
      <c r="D89" s="8" t="s">
        <v>112</v>
      </c>
      <c r="E89" s="53">
        <v>43131</v>
      </c>
      <c r="F89" t="s">
        <v>113</v>
      </c>
    </row>
    <row r="90" spans="1:7" ht="13.5" thickBot="1">
      <c r="A90" t="s">
        <v>114</v>
      </c>
      <c r="F90" s="54">
        <f>E87</f>
        <v>35728.220250657636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2017-08-21T12:45:51Z</cp:lastPrinted>
  <dcterms:created xsi:type="dcterms:W3CDTF">2008-08-18T07:30:19Z</dcterms:created>
  <dcterms:modified xsi:type="dcterms:W3CDTF">2018-04-10T12:08:29Z</dcterms:modified>
  <cp:category/>
  <cp:version/>
  <cp:contentType/>
  <cp:contentStatus/>
</cp:coreProperties>
</file>