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<sst xmlns="http://schemas.openxmlformats.org/spreadsheetml/2006/main" count="212" uniqueCount="167">
  <si>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</si>
  <si>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</si>
  <si>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</si>
  <si>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</si>
  <si>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</si>
  <si>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</si>
  <si>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</si>
  <si>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</si>
  <si>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</si>
  <si>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</si>
  <si>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</si>
  <si>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</si>
  <si>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</si>
  <si>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</si>
  <si>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</si>
  <si>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</si>
  <si>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</si>
  <si>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</si>
  <si>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</si>
  <si>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</si>
  <si>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</si>
  <si>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</si>
  <si>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</si>
  <si>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</si>
  <si>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</si>
  <si>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</si>
  <si>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</si>
  <si>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</si>
  <si>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</si>
  <si>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</si>
  <si>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</si>
  <si>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</si>
  <si>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</si>
  <si>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</si>
  <si>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</si>
  <si>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</si>
  <si>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</si>
  <si>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</si>
  <si>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</si>
  <si>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</si>
  <si>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</si>
  <si>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</si>
  <si>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</si>
  <si>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</si>
  <si>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</si>
  <si>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</si>
  <si>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</si>
  <si>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</si>
  <si>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</si>
  <si>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</si>
  <si>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</si>
  <si>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</si>
  <si>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</si>
  <si>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</si>
  <si>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</si>
  <si>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</si>
  <si>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</si>
  <si>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</si>
  <si>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</si>
  <si>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</si>
  <si>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</si>
  <si>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</si>
  <si>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</si>
  <si>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</si>
  <si>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</si>
  <si>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</si>
  <si>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</si>
  <si>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</si>
  <si>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</si>
  <si>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</si>
  <si>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</si>
  <si>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</si>
  <si>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</si>
  <si>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</si>
  <si>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</si>
  <si>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</si>
  <si>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</si>
  <si>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</si>
  <si>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</si>
  <si>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</si>
  <si>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</si>
  <si>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</si>
  <si>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</si>
  <si>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</si>
  <si>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</si>
  <si>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</si>
  <si>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</si>
  <si>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</si>
  <si>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</si>
  <si>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</si>
  <si>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</si>
  <si>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</si>
  <si>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</si>
  <si>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</si>
  <si>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</si>
  <si>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</si>
  <si>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</si>
  <si>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</si>
  <si>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</si>
  <si>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</si>
  <si>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</si>
  <si>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</si>
  <si>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</si>
  <si>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</si>
  <si>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</si>
  <si>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</si>
  <si>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</si>
  <si>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</si>
  <si>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</si>
  <si>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</si>
  <si>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</si>
  <si>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</si>
  <si>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</si>
  <si>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</si>
  <si>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</si>
  <si>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</si>
  <si>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</si>
  <si>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</si>
  <si>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</si>
  <si>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</si>
  <si>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</si>
  <si>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</si>
  <si>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</si>
  <si>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</si>
  <si>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</si>
  <si>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</si>
  <si>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</si>
  <si>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</si>
  <si>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</si>
  <si>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</si>
  <si>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</si>
  <si>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</si>
  <si>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</si>
  <si>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</si>
  <si>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</si>
  <si>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</si>
  <si>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смена труб д 32 на п.пр. (4мп) п-д1 подвал</t>
  </si>
  <si>
    <t>смена вентиля д 32 (2шт) п-д 1 подвал</t>
  </si>
  <si>
    <t>труба д 32 п.пр. (4мп) п-д4 подвал</t>
  </si>
  <si>
    <t>4мп</t>
  </si>
  <si>
    <t>вентиль д 32</t>
  </si>
  <si>
    <t>1шт</t>
  </si>
  <si>
    <t>гебо 32</t>
  </si>
  <si>
    <t>муфта 32</t>
  </si>
  <si>
    <t>переход 32</t>
  </si>
  <si>
    <t>диск</t>
  </si>
  <si>
    <t>смена вентиля д 25 (2шт) п-д 1 подвал</t>
  </si>
  <si>
    <t>смена сгона д 15 (2шт) п-д1 подвал</t>
  </si>
  <si>
    <t>смена труб д 20 м/пл (1мп) п-д1 подвал</t>
  </si>
  <si>
    <t>вентиль д 25</t>
  </si>
  <si>
    <t>2шт</t>
  </si>
  <si>
    <t>сгон 15</t>
  </si>
  <si>
    <t>муфта 15</t>
  </si>
  <si>
    <t>к/гайка 15</t>
  </si>
  <si>
    <t>труба д 20 м/пл</t>
  </si>
  <si>
    <t>1мп</t>
  </si>
  <si>
    <t>цанга</t>
  </si>
  <si>
    <t>смена труб д 40 (4мп) п-д1 подвал</t>
  </si>
  <si>
    <t>устр-во врезки (2шт) п-д1 подвал</t>
  </si>
  <si>
    <t>смена вентиля д 15 (2шт) п-д1 подвал</t>
  </si>
  <si>
    <t>смена вентиля д 25 (2шт) п-д1 подвал</t>
  </si>
  <si>
    <t>труба д 40</t>
  </si>
  <si>
    <t>врезка 25</t>
  </si>
  <si>
    <t>вентиль д 15</t>
  </si>
  <si>
    <t>смена ламп (4шт) п-д4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</si>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</sst>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65" sqref="M65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570.3415476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570.3415476</v>
      </c>
    </row>
    <row r="14" spans="1:13" ht="12.75">
      <c r="A14" t="s">
        <v>96</v>
      </c>
      <c r="J14" s="20">
        <v>5</v>
      </c>
      <c r="K14" s="19" t="s">
        <v>48</v>
      </c>
      <c r="L14" s="25">
        <v>8</v>
      </c>
      <c r="M14" s="45">
        <f t="shared" si="0"/>
        <v>1219.98192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1.87</v>
      </c>
      <c r="M16" s="45">
        <f t="shared" si="0"/>
        <v>285.1707738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56</v>
      </c>
      <c r="L20" s="28">
        <f>SUM(L6:L19)</f>
        <v>20.1</v>
      </c>
      <c r="M20" s="34">
        <f>SUM(M6:M19)</f>
        <v>3065.204574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136</v>
      </c>
      <c r="L24" s="59">
        <f>0.04*156.46</f>
        <v>6.258400000000001</v>
      </c>
      <c r="M24" s="33">
        <f>L24*126.87*1.202*1.15</f>
        <v>1097.5506344184</v>
      </c>
    </row>
    <row r="25" spans="1:13" ht="12.75">
      <c r="A25" t="s">
        <v>106</v>
      </c>
      <c r="J25" s="20">
        <v>2</v>
      </c>
      <c r="K25" s="20" t="s">
        <v>137</v>
      </c>
      <c r="L25" s="45">
        <f>0.02*103</f>
        <v>2.06</v>
      </c>
      <c r="M25" s="33">
        <f aca="true" t="shared" si="1" ref="M25:M38">L25*126.87*1.202*1.15</f>
        <v>361.26714606</v>
      </c>
    </row>
    <row r="26" spans="1:13" ht="12.75">
      <c r="A26" t="s">
        <v>107</v>
      </c>
      <c r="J26" s="20">
        <v>3</v>
      </c>
      <c r="K26" s="20" t="s">
        <v>146</v>
      </c>
      <c r="L26" s="45">
        <v>2.06</v>
      </c>
      <c r="M26" s="33">
        <f t="shared" si="1"/>
        <v>361.26714606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147</v>
      </c>
      <c r="L27" s="25">
        <f>0.02*28.9</f>
        <v>0.578</v>
      </c>
      <c r="M27" s="33">
        <f t="shared" si="1"/>
        <v>101.365247778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148</v>
      </c>
      <c r="L28" s="25">
        <v>1.55</v>
      </c>
      <c r="M28" s="33">
        <f t="shared" si="1"/>
        <v>271.82722155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157</v>
      </c>
      <c r="L29" s="25">
        <f>0.04*156.46</f>
        <v>6.258400000000001</v>
      </c>
      <c r="M29" s="33">
        <f t="shared" si="1"/>
        <v>1097.5506344184</v>
      </c>
    </row>
    <row r="30" spans="10:13" ht="12.75">
      <c r="J30" s="20">
        <v>7</v>
      </c>
      <c r="K30" s="20" t="s">
        <v>147</v>
      </c>
      <c r="L30" s="25">
        <f>0.02*28.9</f>
        <v>0.578</v>
      </c>
      <c r="M30" s="33">
        <f t="shared" si="1"/>
        <v>101.365247778</v>
      </c>
    </row>
    <row r="31" spans="2:13" ht="12.75">
      <c r="B31" t="s">
        <v>0</v>
      </c>
      <c r="J31" s="20">
        <v>8</v>
      </c>
      <c r="K31" s="20" t="s">
        <v>158</v>
      </c>
      <c r="L31" s="25">
        <v>9.66</v>
      </c>
      <c r="M31" s="33">
        <f t="shared" si="1"/>
        <v>1694.0973936599999</v>
      </c>
    </row>
    <row r="32" spans="10:13" ht="12.75">
      <c r="J32" s="20">
        <v>9</v>
      </c>
      <c r="K32" s="20" t="s">
        <v>159</v>
      </c>
      <c r="L32" s="25">
        <v>1.62</v>
      </c>
      <c r="M32" s="33">
        <f t="shared" si="1"/>
        <v>284.10328962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 t="s">
        <v>160</v>
      </c>
      <c r="L33" s="25">
        <v>2.06</v>
      </c>
      <c r="M33" s="33">
        <f t="shared" si="1"/>
        <v>361.26714606</v>
      </c>
    </row>
    <row r="34" spans="1:13" ht="12.75">
      <c r="A34" t="s">
        <v>2</v>
      </c>
      <c r="E34">
        <v>935.2</v>
      </c>
      <c r="J34" s="20">
        <v>11</v>
      </c>
      <c r="K34" s="20" t="s">
        <v>164</v>
      </c>
      <c r="L34" s="25">
        <f>0.04*7.1</f>
        <v>0.284</v>
      </c>
      <c r="M34" s="33">
        <f t="shared" si="1"/>
        <v>49.80576188399999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32.9668</v>
      </c>
      <c r="M39" s="34">
        <f>SUM(M24:M38)</f>
        <v>5781.466869286801</v>
      </c>
    </row>
    <row r="40" spans="1:11" ht="12.75">
      <c r="A40" s="2" t="s">
        <v>6</v>
      </c>
      <c r="F40" s="11">
        <f>52399.01</f>
        <v>52399.01</v>
      </c>
      <c r="K40" s="1" t="s">
        <v>60</v>
      </c>
    </row>
    <row r="41" spans="1:13" ht="12.75">
      <c r="A41" t="s">
        <v>7</v>
      </c>
      <c r="F41" s="5">
        <v>54769.32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1.045235778309552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138</v>
      </c>
      <c r="L43" s="25" t="s">
        <v>139</v>
      </c>
      <c r="M43" s="25">
        <f>4*124</f>
        <v>496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55669.32</v>
      </c>
      <c r="J44" s="20">
        <v>2</v>
      </c>
      <c r="K44" s="20" t="s">
        <v>140</v>
      </c>
      <c r="L44" s="25" t="s">
        <v>141</v>
      </c>
      <c r="M44" s="25">
        <f>1*846</f>
        <v>846</v>
      </c>
    </row>
    <row r="45" spans="10:13" ht="12.75">
      <c r="J45" s="20">
        <v>3</v>
      </c>
      <c r="K45" s="20" t="s">
        <v>142</v>
      </c>
      <c r="L45" s="25" t="s">
        <v>141</v>
      </c>
      <c r="M45" s="25">
        <v>914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141</v>
      </c>
      <c r="M46" s="25">
        <v>96</v>
      </c>
    </row>
    <row r="47" spans="10:13" ht="12.75">
      <c r="J47" s="20">
        <v>5</v>
      </c>
      <c r="K47" s="20" t="s">
        <v>144</v>
      </c>
      <c r="L47" s="25" t="s">
        <v>141</v>
      </c>
      <c r="M47" s="25">
        <v>58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143</v>
      </c>
      <c r="L48" s="25" t="s">
        <v>141</v>
      </c>
      <c r="M48" s="25">
        <v>297.64</v>
      </c>
    </row>
    <row r="49" spans="1:13" ht="12.75">
      <c r="A49" t="s">
        <v>12</v>
      </c>
      <c r="F49" s="11">
        <f>5850*1.202</f>
        <v>7031.7</v>
      </c>
      <c r="J49" s="20">
        <v>7</v>
      </c>
      <c r="K49" s="20" t="s">
        <v>145</v>
      </c>
      <c r="L49" s="25" t="s">
        <v>141</v>
      </c>
      <c r="M49" s="25">
        <v>36.21</v>
      </c>
    </row>
    <row r="50" spans="1:13" ht="12.75">
      <c r="A50" s="6" t="s">
        <v>15</v>
      </c>
      <c r="F50" s="11">
        <f>3083.3*1.202</f>
        <v>3706.1266</v>
      </c>
      <c r="J50" s="20">
        <v>8</v>
      </c>
      <c r="K50" s="20" t="s">
        <v>149</v>
      </c>
      <c r="L50" s="25" t="s">
        <v>150</v>
      </c>
      <c r="M50" s="25">
        <f>2*539</f>
        <v>1078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 t="s">
        <v>151</v>
      </c>
      <c r="L51" s="25" t="s">
        <v>150</v>
      </c>
      <c r="M51" s="25">
        <f>2*30</f>
        <v>60</v>
      </c>
    </row>
    <row r="52" spans="1:13" ht="12.75">
      <c r="A52" s="4" t="s">
        <v>32</v>
      </c>
      <c r="F52" s="32">
        <f>F49+F50+F51</f>
        <v>10737.8266</v>
      </c>
      <c r="J52" s="20">
        <v>10</v>
      </c>
      <c r="K52" s="20" t="s">
        <v>152</v>
      </c>
      <c r="L52" s="25" t="s">
        <v>150</v>
      </c>
      <c r="M52" s="25">
        <v>32</v>
      </c>
    </row>
    <row r="53" spans="1:13" ht="12.75">
      <c r="A53" s="4" t="s">
        <v>16</v>
      </c>
      <c r="J53" s="20">
        <v>11</v>
      </c>
      <c r="K53" s="20" t="s">
        <v>153</v>
      </c>
      <c r="L53" s="25" t="s">
        <v>150</v>
      </c>
      <c r="M53" s="25">
        <v>28</v>
      </c>
    </row>
    <row r="54" spans="1:13" ht="12.75">
      <c r="A54" t="s">
        <v>74</v>
      </c>
      <c r="D54" s="5">
        <v>1.99</v>
      </c>
      <c r="E54" t="s">
        <v>14</v>
      </c>
      <c r="F54" s="11">
        <f>E33*D54</f>
        <v>6810.775</v>
      </c>
      <c r="J54" s="20">
        <v>12</v>
      </c>
      <c r="K54" s="20" t="s">
        <v>145</v>
      </c>
      <c r="L54" s="25" t="s">
        <v>141</v>
      </c>
      <c r="M54" s="25">
        <v>36.21</v>
      </c>
    </row>
    <row r="55" spans="1:13" ht="12.75">
      <c r="A55" t="s">
        <v>79</v>
      </c>
      <c r="B55">
        <v>935.2</v>
      </c>
      <c r="C55" t="s">
        <v>13</v>
      </c>
      <c r="D55" s="11">
        <v>0.4</v>
      </c>
      <c r="E55" t="s">
        <v>14</v>
      </c>
      <c r="F55" s="11">
        <f>B55*D55</f>
        <v>374.08000000000004</v>
      </c>
      <c r="J55" s="20">
        <v>13</v>
      </c>
      <c r="K55" s="20" t="s">
        <v>154</v>
      </c>
      <c r="L55" s="25" t="s">
        <v>155</v>
      </c>
      <c r="M55" s="25">
        <v>85</v>
      </c>
    </row>
    <row r="56" spans="1:13" ht="12.75">
      <c r="A56" s="4" t="s">
        <v>71</v>
      </c>
      <c r="B56" s="10"/>
      <c r="C56" s="10"/>
      <c r="F56" s="32">
        <f>SUM(F54:F55)</f>
        <v>7184.855</v>
      </c>
      <c r="J56" s="20">
        <v>14</v>
      </c>
      <c r="K56" s="20" t="s">
        <v>156</v>
      </c>
      <c r="L56" s="25" t="s">
        <v>150</v>
      </c>
      <c r="M56" s="25">
        <f>2*159.55</f>
        <v>319.1</v>
      </c>
    </row>
    <row r="57" spans="1:13" ht="12.75">
      <c r="A57" s="4" t="s">
        <v>17</v>
      </c>
      <c r="B57" s="4"/>
      <c r="J57" s="20">
        <v>15</v>
      </c>
      <c r="K57" s="20" t="s">
        <v>161</v>
      </c>
      <c r="L57" s="25" t="s">
        <v>139</v>
      </c>
      <c r="M57" s="25">
        <f>15.36*11.5</f>
        <v>176.64</v>
      </c>
    </row>
    <row r="58" spans="1:13" ht="12.75">
      <c r="A58" t="s">
        <v>18</v>
      </c>
      <c r="C58" s="51">
        <v>184596</v>
      </c>
      <c r="D58">
        <v>228897.7</v>
      </c>
      <c r="E58">
        <v>3422.5</v>
      </c>
      <c r="F58" s="35">
        <f>C58/D58*E58</f>
        <v>2760.096803069668</v>
      </c>
      <c r="J58" s="20">
        <v>16</v>
      </c>
      <c r="K58" s="20" t="s">
        <v>151</v>
      </c>
      <c r="L58" s="25" t="s">
        <v>150</v>
      </c>
      <c r="M58" s="25">
        <f>2*30</f>
        <v>60</v>
      </c>
    </row>
    <row r="59" spans="1:13" ht="12.75">
      <c r="A59" t="s">
        <v>19</v>
      </c>
      <c r="F59" s="35">
        <f>M20</f>
        <v>3065.204574</v>
      </c>
      <c r="J59" s="20">
        <v>17</v>
      </c>
      <c r="K59" s="20" t="s">
        <v>152</v>
      </c>
      <c r="L59" s="25" t="s">
        <v>150</v>
      </c>
      <c r="M59" s="25">
        <v>32</v>
      </c>
    </row>
    <row r="60" spans="1:13" ht="12.75">
      <c r="A60" t="s">
        <v>20</v>
      </c>
      <c r="F60" s="11">
        <f>M39</f>
        <v>5781.466869286801</v>
      </c>
      <c r="J60" s="20">
        <v>18</v>
      </c>
      <c r="K60" s="20" t="s">
        <v>162</v>
      </c>
      <c r="L60" s="25" t="s">
        <v>150</v>
      </c>
      <c r="M60" s="25">
        <f>2*52.24</f>
        <v>104.48</v>
      </c>
    </row>
    <row r="61" spans="1:13" ht="12.75">
      <c r="A61" t="s">
        <v>72</v>
      </c>
      <c r="F61" s="5">
        <v>0</v>
      </c>
      <c r="J61" s="20">
        <v>19</v>
      </c>
      <c r="K61" s="20" t="s">
        <v>163</v>
      </c>
      <c r="L61" s="25" t="s">
        <v>150</v>
      </c>
      <c r="M61" s="25">
        <f>2*281</f>
        <v>562</v>
      </c>
    </row>
    <row r="62" spans="1:13" ht="12.75">
      <c r="A62" t="s">
        <v>21</v>
      </c>
      <c r="F62" s="5">
        <f>M66</f>
        <v>6479.28</v>
      </c>
      <c r="J62" s="20">
        <v>20</v>
      </c>
      <c r="K62" s="20" t="s">
        <v>149</v>
      </c>
      <c r="L62" s="25" t="s">
        <v>150</v>
      </c>
      <c r="M62" s="25">
        <f>2*539</f>
        <v>1078</v>
      </c>
    </row>
    <row r="63" spans="1:13" ht="12.75">
      <c r="A63" t="s">
        <v>22</v>
      </c>
      <c r="F63" s="5"/>
      <c r="J63" s="20">
        <v>21</v>
      </c>
      <c r="K63" s="20" t="s">
        <v>153</v>
      </c>
      <c r="L63" s="25" t="s">
        <v>150</v>
      </c>
      <c r="M63" s="25">
        <f>2*14</f>
        <v>28</v>
      </c>
    </row>
    <row r="64" spans="1:13" ht="12.75">
      <c r="A64" t="s">
        <v>23</v>
      </c>
      <c r="F64" s="5"/>
      <c r="J64" s="20">
        <v>22</v>
      </c>
      <c r="K64" s="20" t="s">
        <v>165</v>
      </c>
      <c r="L64" s="25" t="s">
        <v>166</v>
      </c>
      <c r="M64" s="25">
        <f>4*14</f>
        <v>56</v>
      </c>
    </row>
    <row r="65" spans="2:13" ht="12.75">
      <c r="B65">
        <v>3422.5</v>
      </c>
      <c r="C65" t="s">
        <v>13</v>
      </c>
      <c r="D65" s="11">
        <v>0.25</v>
      </c>
      <c r="E65" t="s">
        <v>14</v>
      </c>
      <c r="F65" s="5">
        <f>B65*D65</f>
        <v>855.625</v>
      </c>
      <c r="J65" s="20">
        <v>23</v>
      </c>
      <c r="K65" s="20"/>
      <c r="L65" s="25"/>
      <c r="M65" s="25"/>
    </row>
    <row r="66" spans="1:13" s="51" customFormat="1" ht="12.75">
      <c r="A66" s="51" t="s">
        <v>78</v>
      </c>
      <c r="D66" s="55"/>
      <c r="F66" s="56">
        <v>0</v>
      </c>
      <c r="J66" s="20"/>
      <c r="K66" s="20"/>
      <c r="L66" s="31" t="s">
        <v>63</v>
      </c>
      <c r="M66" s="28">
        <f>SUM(M43:M65)</f>
        <v>6479.28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18941.67324635647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0.28</v>
      </c>
      <c r="E70" t="s">
        <v>14</v>
      </c>
      <c r="F70" s="11">
        <f>B70*D70</f>
        <v>958.3000000000001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1.13</v>
      </c>
      <c r="E73" t="s">
        <v>14</v>
      </c>
      <c r="F73" s="11">
        <f>B73*D73</f>
        <v>3867.4249999999997</v>
      </c>
    </row>
    <row r="74" spans="1:13" ht="12.75">
      <c r="A74" s="4" t="s">
        <v>27</v>
      </c>
      <c r="F74" s="32">
        <f>F70+F73</f>
        <v>4825.724999999999</v>
      </c>
      <c r="J74" s="51"/>
      <c r="K74" s="51"/>
      <c r="L74" s="51"/>
      <c r="M74" s="51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2.27</v>
      </c>
      <c r="E77" t="s">
        <v>14</v>
      </c>
      <c r="F77" s="5">
        <f>B77*D77</f>
        <v>7769.075</v>
      </c>
    </row>
    <row r="78" spans="1:6" ht="12.75">
      <c r="A78" s="4" t="s">
        <v>30</v>
      </c>
      <c r="F78" s="8">
        <f>SUM(F77)</f>
        <v>7769.075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49459.15484635646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2868.6309810886746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2524.72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3663.95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59030.285827445136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43132</v>
      </c>
      <c r="C87" s="40">
        <v>-70708</v>
      </c>
      <c r="D87" s="43">
        <f>F44</f>
        <v>55669.32</v>
      </c>
      <c r="E87" s="43">
        <f>F85</f>
        <v>59030.285827445136</v>
      </c>
      <c r="F87" s="44">
        <f>C87+D87-E87</f>
        <v>-74068.96582744514</v>
      </c>
    </row>
    <row r="89" spans="1:6" ht="13.5" thickBot="1">
      <c r="A89" t="s">
        <v>111</v>
      </c>
      <c r="C89" s="53">
        <v>43160</v>
      </c>
      <c r="D89" s="8" t="s">
        <v>112</v>
      </c>
      <c r="E89" s="53" t="s">
        <v>135</v>
      </c>
      <c r="F89" t="s">
        <v>113</v>
      </c>
    </row>
    <row r="90" spans="1:7" ht="13.5" thickBot="1">
      <c r="A90" t="s">
        <v>114</v>
      </c>
      <c r="F90" s="54">
        <f>E87</f>
        <v>59030.285827445136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2017-08-21T12:47:03Z</cp:lastPrinted>
  <dcterms:created xsi:type="dcterms:W3CDTF">2008-08-18T07:30:19Z</dcterms:created>
  <dcterms:modified xsi:type="dcterms:W3CDTF">2018-05-22T08:08:21Z</dcterms:modified>
  <cp:category/>
  <cp:version/>
  <cp:contentType/>
  <cp:contentStatus/>
</cp:coreProperties>
</file>