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<sst xmlns="http://schemas.openxmlformats.org/spreadsheetml/2006/main" count="185" uniqueCount="161">
  <si>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</si>
  <si>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</si>
  <si>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</si>
  <si>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</si>
  <si>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</si>
  <si>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</si>
  <si>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</si>
  <si>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</si>
  <si>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</si>
  <si>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</si>
  <si>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</si>
  <si>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</si>
  <si>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</si>
  <si>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</si>
  <si>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</si>
  <si>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</si>
  <si>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</si>
  <si>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</si>
  <si>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</si>
  <si>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</si>
  <si>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</si>
  <si>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</si>
  <si>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</si>
  <si>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</si>
  <si>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</si>
  <si>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</si>
  <si>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</si>
  <si>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</si>
  <si>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</si>
  <si>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</si>
  <si>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</si>
  <si>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</si>
  <si>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</si>
  <si>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</si>
  <si>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</si>
  <si>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</si>
  <si>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</si>
  <si>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</si>
  <si>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</si>
  <si>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</si>
  <si>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</si>
  <si>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</si>
  <si>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</si>
  <si>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</si>
  <si>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</si>
  <si>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</si>
  <si>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</si>
  <si>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</si>
  <si>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</si>
  <si>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</si>
  <si>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</si>
  <si>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</si>
  <si>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</si>
  <si>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</si>
  <si>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</si>
  <si>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</si>
  <si>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</si>
  <si>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</si>
  <si>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</si>
  <si>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</si>
  <si>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</si>
  <si>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</si>
  <si>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</si>
  <si>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</si>
  <si>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</si>
  <si>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</si>
  <si>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</si>
  <si>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</si>
  <si>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</si>
  <si>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</si>
  <si>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</si>
  <si>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</si>
  <si>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</si>
  <si>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</si>
  <si>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</si>
  <si>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</si>
  <si>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</si>
  <si>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</si>
  <si>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</si>
  <si>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</si>
  <si>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</si>
  <si>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</si>
  <si>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</si>
  <si>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</si>
  <si>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</si>
  <si>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</si>
  <si>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</si>
  <si>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</si>
  <si>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</si>
  <si>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</si>
  <si>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</si>
  <si>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</si>
  <si>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</si>
  <si>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</si>
  <si>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</si>
  <si>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</si>
  <si>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</si>
  <si>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</si>
  <si>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</si>
  <si>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</si>
  <si>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</si>
  <si>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</si>
  <si>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</si>
  <si>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</si>
  <si>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</si>
  <si>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</si>
  <si>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</si>
  <si>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</si>
  <si>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</si>
  <si>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</si>
  <si>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</si>
  <si>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</si>
  <si>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</si>
  <si>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</si>
  <si>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</si>
  <si>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</si>
  <si>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</si>
  <si>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</si>
  <si>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</si>
  <si>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</si>
  <si>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</si>
  <si>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</si>
  <si>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</si>
  <si>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</si>
  <si>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</si>
  <si>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</si>
  <si>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</si>
  <si>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</si>
  <si>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</si>
  <si>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</si>
  <si>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</si>
  <si>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</si>
  <si>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</si>
  <si>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</si>
  <si>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</si>
  <si>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смена сгона д 20 (2шт) кв.35</t>
  </si>
  <si>
    <t>смена вентиля д 20 (2шт) кв.35</t>
  </si>
  <si>
    <t>сгон д 20</t>
  </si>
  <si>
    <t>2шт</t>
  </si>
  <si>
    <t>вентиль д 20</t>
  </si>
  <si>
    <t>смена труб д 89 (6мп) подвал</t>
  </si>
  <si>
    <t>труб д 89</t>
  </si>
  <si>
    <t>6мп</t>
  </si>
  <si>
    <t>отвод 76</t>
  </si>
  <si>
    <t>3шт</t>
  </si>
  <si>
    <t>электроды</t>
  </si>
  <si>
    <t>4кг</t>
  </si>
  <si>
    <t>смена труб д 25 п.пр. (2мп) кв.18</t>
  </si>
  <si>
    <t>смена труб д 20 п.пр. (1мп) кв.18</t>
  </si>
  <si>
    <t>труба д 25</t>
  </si>
  <si>
    <t>2мп</t>
  </si>
  <si>
    <t>труба д 20</t>
  </si>
  <si>
    <t>1мп</t>
  </si>
  <si>
    <t>пробка рад.</t>
  </si>
  <si>
    <t>1шт</t>
  </si>
  <si>
    <t>остекление (0,7м2)</t>
  </si>
  <si>
    <t>стекло</t>
  </si>
  <si>
    <t>0,07м2</t>
  </si>
  <si>
    <t>смена ламп (5шт) п-д3,1</t>
  </si>
  <si>
    <t>лампа</t>
  </si>
  <si>
    <t>5шт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</si>
</sst>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538.3170222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538.3170222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1524.9774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19.36</v>
      </c>
      <c r="M20" s="32">
        <f>SUM(M6:M19)</f>
        <v>2952.3562463999997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7" t="s">
        <v>135</v>
      </c>
      <c r="L24" s="47">
        <f>0.02*28.7</f>
        <v>0.574</v>
      </c>
      <c r="M24" s="31">
        <f>L24*126.87*1.202*1.15</f>
        <v>100.663758174</v>
      </c>
    </row>
    <row r="25" spans="1:13" ht="12.75">
      <c r="A25" t="s">
        <v>106</v>
      </c>
      <c r="J25" s="20">
        <v>2</v>
      </c>
      <c r="K25" s="20" t="s">
        <v>136</v>
      </c>
      <c r="L25" s="47">
        <f>1.62</f>
        <v>1.62</v>
      </c>
      <c r="M25" s="31">
        <f aca="true" t="shared" si="1" ref="M25:M35">L25*126.87*1.202*1.15</f>
        <v>284.10328962</v>
      </c>
    </row>
    <row r="26" spans="1:13" ht="12.75">
      <c r="A26" t="s">
        <v>107</v>
      </c>
      <c r="J26" s="20">
        <v>3</v>
      </c>
      <c r="K26" s="20" t="s">
        <v>140</v>
      </c>
      <c r="L26" s="47">
        <f>0.06*174.8</f>
        <v>10.488</v>
      </c>
      <c r="M26" s="31">
        <f t="shared" si="1"/>
        <v>1839.3057416879997</v>
      </c>
    </row>
    <row r="27" spans="1:13" ht="12.75">
      <c r="A27" t="s">
        <v>108</v>
      </c>
      <c r="J27" s="20">
        <v>4</v>
      </c>
      <c r="K27" s="20" t="s">
        <v>147</v>
      </c>
      <c r="L27" s="47">
        <f>0.02*184.3</f>
        <v>3.6860000000000004</v>
      </c>
      <c r="M27" s="31">
        <f t="shared" si="1"/>
        <v>646.422670086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 t="s">
        <v>148</v>
      </c>
      <c r="L28" s="47">
        <f>0.01*224.9</f>
        <v>2.249</v>
      </c>
      <c r="M28" s="31">
        <f t="shared" si="1"/>
        <v>394.412529849</v>
      </c>
    </row>
    <row r="29" spans="1:13" ht="12.75">
      <c r="A29" t="s">
        <v>110</v>
      </c>
      <c r="B29" s="1"/>
      <c r="C29" s="1"/>
      <c r="D29" s="1"/>
      <c r="J29" s="20">
        <v>6</v>
      </c>
      <c r="K29" s="20" t="s">
        <v>155</v>
      </c>
      <c r="L29" s="47">
        <f>0.007*310.9</f>
        <v>2.1763</v>
      </c>
      <c r="M29" s="31">
        <f t="shared" si="1"/>
        <v>381.6629562963</v>
      </c>
    </row>
    <row r="30" spans="10:13" ht="12.75">
      <c r="J30" s="20">
        <v>7</v>
      </c>
      <c r="K30" s="20" t="s">
        <v>158</v>
      </c>
      <c r="L30" s="25">
        <f>0.05*7.1</f>
        <v>0.355</v>
      </c>
      <c r="M30" s="31">
        <f t="shared" si="1"/>
        <v>62.25720235499998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21.1483</v>
      </c>
      <c r="M36" s="32">
        <f>SUM(M24:M35)</f>
        <v>3708.8281480682995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46046.75</v>
      </c>
      <c r="J40" s="20">
        <v>1</v>
      </c>
      <c r="K40" s="20" t="s">
        <v>137</v>
      </c>
      <c r="L40" s="25" t="s">
        <v>138</v>
      </c>
      <c r="M40" s="25">
        <f>2*47.94</f>
        <v>95.88</v>
      </c>
    </row>
    <row r="41" spans="1:13" ht="12.75">
      <c r="A41" t="s">
        <v>7</v>
      </c>
      <c r="F41" s="5">
        <v>41788.21</v>
      </c>
      <c r="J41" s="20">
        <v>2</v>
      </c>
      <c r="K41" s="20" t="s">
        <v>139</v>
      </c>
      <c r="L41" s="23" t="s">
        <v>138</v>
      </c>
      <c r="M41" s="23">
        <f>2*375.39</f>
        <v>750.78</v>
      </c>
    </row>
    <row r="42" spans="2:13" ht="12.75">
      <c r="B42" t="s">
        <v>8</v>
      </c>
      <c r="F42" s="9">
        <f>F41/F40</f>
        <v>0.9075170343183829</v>
      </c>
      <c r="J42" s="20">
        <v>3</v>
      </c>
      <c r="K42" s="20" t="s">
        <v>141</v>
      </c>
      <c r="L42" s="23" t="s">
        <v>142</v>
      </c>
      <c r="M42" s="23">
        <f>56.2*46.5</f>
        <v>2613.3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143</v>
      </c>
      <c r="L43" s="23" t="s">
        <v>144</v>
      </c>
      <c r="M43" s="58">
        <f>3*159</f>
        <v>477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42688.21</v>
      </c>
      <c r="J44" s="20">
        <v>5</v>
      </c>
      <c r="K44" s="20" t="s">
        <v>145</v>
      </c>
      <c r="L44" s="23" t="s">
        <v>146</v>
      </c>
      <c r="M44" s="58">
        <f>4*156</f>
        <v>624</v>
      </c>
    </row>
    <row r="45" spans="10:13" ht="12.75">
      <c r="J45" s="20">
        <v>6</v>
      </c>
      <c r="K45" s="20" t="s">
        <v>149</v>
      </c>
      <c r="L45" s="23" t="s">
        <v>150</v>
      </c>
      <c r="M45" s="23">
        <f>2*77</f>
        <v>154</v>
      </c>
    </row>
    <row r="46" spans="2:13" ht="12.75">
      <c r="B46" s="1" t="s">
        <v>10</v>
      </c>
      <c r="C46" s="1"/>
      <c r="J46" s="20">
        <v>7</v>
      </c>
      <c r="K46" s="20" t="s">
        <v>151</v>
      </c>
      <c r="L46" s="23" t="s">
        <v>152</v>
      </c>
      <c r="M46" s="23">
        <v>77</v>
      </c>
    </row>
    <row r="47" spans="10:13" ht="12.75">
      <c r="J47" s="20">
        <v>8</v>
      </c>
      <c r="K47" s="20" t="s">
        <v>153</v>
      </c>
      <c r="L47" s="23" t="s">
        <v>154</v>
      </c>
      <c r="M47" s="23">
        <v>44.33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156</v>
      </c>
      <c r="L48" s="23" t="s">
        <v>157</v>
      </c>
      <c r="M48" s="23">
        <f>0.7*139.54</f>
        <v>97.67799999999998</v>
      </c>
    </row>
    <row r="49" spans="1:13" ht="12.75">
      <c r="A49" t="s">
        <v>12</v>
      </c>
      <c r="F49" s="11">
        <f>(5040+810)*1.202</f>
        <v>7031.7</v>
      </c>
      <c r="J49" s="20">
        <v>10</v>
      </c>
      <c r="K49" s="20" t="s">
        <v>159</v>
      </c>
      <c r="L49" s="23" t="s">
        <v>160</v>
      </c>
      <c r="M49" s="23">
        <f>5*11.6</f>
        <v>58</v>
      </c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8954.9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1.99</v>
      </c>
      <c r="E54" t="s">
        <v>14</v>
      </c>
      <c r="F54" s="11">
        <f>E33*D54</f>
        <v>6307.106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0.4</v>
      </c>
      <c r="E55" t="s">
        <v>14</v>
      </c>
      <c r="F55" s="11">
        <f>B55*D55</f>
        <v>353.48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6660.585999999999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185357</v>
      </c>
      <c r="D58">
        <v>178887</v>
      </c>
      <c r="E58">
        <v>3169.4</v>
      </c>
      <c r="F58" s="36">
        <f>C58/D58*E58</f>
        <v>3284.0311246764722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2952.3562463999997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3708.8281480682995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4991.968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0.39</v>
      </c>
      <c r="E65" t="s">
        <v>14</v>
      </c>
      <c r="F65" s="46">
        <f>B65*D65</f>
        <v>1236.066</v>
      </c>
      <c r="J65" s="20"/>
      <c r="K65" s="20"/>
      <c r="L65" s="34" t="s">
        <v>65</v>
      </c>
      <c r="M65" s="35">
        <f>SUM(M40:M64)</f>
        <v>4991.968</v>
      </c>
    </row>
    <row r="66" spans="1:6" ht="12.75">
      <c r="A66" s="59" t="s">
        <v>79</v>
      </c>
      <c r="B66" s="59"/>
      <c r="C66" s="59"/>
      <c r="D66" s="60"/>
      <c r="E66" s="59"/>
      <c r="F66" s="60">
        <v>11480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27653.249519144774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0.25</v>
      </c>
      <c r="E70" t="s">
        <v>14</v>
      </c>
      <c r="F70" s="46">
        <f>B70*D70</f>
        <v>792.35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0.9</v>
      </c>
      <c r="E73" t="s">
        <v>14</v>
      </c>
      <c r="F73" s="11">
        <f>B73*D73</f>
        <v>2852.46</v>
      </c>
    </row>
    <row r="74" spans="1:6" ht="12.75">
      <c r="A74" s="10" t="s">
        <v>29</v>
      </c>
      <c r="F74" s="33">
        <f>F70+F73</f>
        <v>3644.81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2.26</v>
      </c>
      <c r="E77" t="s">
        <v>14</v>
      </c>
      <c r="F77" s="11">
        <f>B77*D77</f>
        <v>7162.843999999999</v>
      </c>
    </row>
    <row r="78" spans="1:6" ht="12.75">
      <c r="A78" s="10" t="s">
        <v>32</v>
      </c>
      <c r="F78" s="33">
        <f>SUM(F77)</f>
        <v>7162.843999999999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54076.38951914477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3136.4305921103964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1445.4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58943.50011125516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43344</v>
      </c>
      <c r="C87" s="41">
        <v>-67319</v>
      </c>
      <c r="D87" s="44">
        <f>F44</f>
        <v>42688.21</v>
      </c>
      <c r="E87" s="44">
        <f>F85</f>
        <v>58943.50011125516</v>
      </c>
      <c r="F87" s="45">
        <f>C87+D87-E87</f>
        <v>-83574.29011125516</v>
      </c>
    </row>
    <row r="89" spans="1:6" ht="13.5" thickBot="1">
      <c r="A89" t="s">
        <v>111</v>
      </c>
      <c r="C89" s="53">
        <v>43344</v>
      </c>
      <c r="D89" s="8" t="s">
        <v>112</v>
      </c>
      <c r="E89" s="53">
        <v>43373</v>
      </c>
      <c r="F89" t="s">
        <v>113</v>
      </c>
    </row>
    <row r="90" spans="1:7" ht="13.5" thickBot="1">
      <c r="A90" t="s">
        <v>114</v>
      </c>
      <c r="F90" s="54">
        <f>E87</f>
        <v>58943.50011125516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2018-12-21T10:14:54Z</dcterms:modified>
  <cp:category/>
  <cp:version/>
  <cp:contentType/>
  <cp:contentStatus/>
</cp:coreProperties>
</file>