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<sst xmlns="http://schemas.openxmlformats.org/spreadsheetml/2006/main" count="227" uniqueCount="192">
  <si>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</si>
  <si>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</si>
  <si>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</si>
  <si>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</si>
  <si>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</si>
  <si>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</si>
  <si>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</si>
  <si>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</si>
  <si>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</si>
  <si>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</si>
  <si>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</si>
  <si>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</si>
  <si>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</si>
  <si>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</si>
  <si>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</si>
  <si>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</si>
  <si>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</si>
  <si>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</si>
  <si>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</si>
  <si>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</si>
  <si>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</si>
  <si>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</si>
  <si>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</si>
  <si>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</si>
  <si>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</si>
  <si>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</si>
  <si>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</si>
  <si>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</si>
  <si>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</si>
  <si>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</si>
  <si>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</si>
  <si>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</si>
  <si>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</si>
  <si>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</si>
  <si>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</si>
  <si>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</si>
  <si>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</si>
  <si>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</si>
  <si>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</si>
  <si>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</si>
  <si>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</si>
  <si>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</si>
  <si>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</si>
  <si>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</si>
  <si>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</si>
  <si>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</si>
  <si>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</si>
  <si>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</si>
  <si>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</si>
  <si>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</si>
  <si>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</si>
  <si>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</si>
  <si>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</si>
  <si>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</si>
  <si>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</si>
  <si>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</si>
  <si>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</si>
  <si>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</si>
  <si>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</si>
  <si>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</si>
  <si>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</si>
  <si>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</si>
  <si>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</si>
  <si>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</si>
  <si>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</si>
  <si>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</si>
  <si>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</si>
  <si>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</si>
  <si>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</si>
  <si>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</si>
  <si>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</si>
  <si>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</si>
  <si>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</si>
  <si>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</si>
  <si>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</si>
  <si>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</si>
  <si>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</si>
  <si>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</si>
  <si>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</si>
  <si>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</si>
  <si>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</si>
  <si>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</si>
  <si>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</si>
  <si>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</si>
  <si>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</si>
  <si>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</si>
  <si>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</si>
  <si>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</si>
  <si>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</si>
  <si>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</si>
  <si>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</si>
  <si>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</si>
  <si>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</si>
  <si>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</si>
  <si>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</si>
  <si>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</si>
  <si>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</si>
  <si>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</si>
  <si>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</si>
  <si>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</si>
  <si>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</si>
  <si>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</si>
  <si>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</si>
  <si>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</si>
  <si>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</si>
  <si>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</si>
  <si>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</si>
  <si>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</si>
  <si>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</si>
  <si>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</si>
  <si>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</si>
  <si>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</si>
  <si>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</si>
  <si>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</si>
  <si>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</si>
  <si>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</si>
  <si>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</si>
  <si>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</si>
  <si>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</si>
  <si>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</si>
  <si>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</si>
  <si>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</si>
  <si>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</si>
  <si>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</si>
  <si>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</si>
  <si>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</si>
  <si>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</si>
  <si>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</si>
  <si>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</si>
  <si>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</si>
  <si>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</si>
  <si>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</si>
  <si>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</si>
  <si>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</si>
  <si>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</si>
  <si>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</si>
  <si>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</si>
  <si>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</si>
  <si>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</si>
  <si>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</si>
  <si>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Страховка</t>
  </si>
  <si>
    <t>прочистка канализации</t>
  </si>
  <si>
    <t>смена вентиля  д 20 (1шт) т.п.</t>
  </si>
  <si>
    <t>смена сгона д 20 (1шт) т.п.</t>
  </si>
  <si>
    <t>вентиль д 20</t>
  </si>
  <si>
    <t>муфта 20</t>
  </si>
  <si>
    <t>сгон д 20</t>
  </si>
  <si>
    <t>к/гайка 20</t>
  </si>
  <si>
    <t>4шт</t>
  </si>
  <si>
    <t>установка хомута (2шт) чердак</t>
  </si>
  <si>
    <t>хомут</t>
  </si>
  <si>
    <t>2шт</t>
  </si>
  <si>
    <t>смена труб д 25 на п.пр. (4мп) чердак</t>
  </si>
  <si>
    <t>труба д 25 п.пр.</t>
  </si>
  <si>
    <t>4мп</t>
  </si>
  <si>
    <t>тройник 25 п.пр.</t>
  </si>
  <si>
    <t>уголок 25 п.пр.</t>
  </si>
  <si>
    <t>смена труб д 25 (3мп) п-д1</t>
  </si>
  <si>
    <t>3мп</t>
  </si>
  <si>
    <t>отвод 25</t>
  </si>
  <si>
    <t>анкер-болт</t>
  </si>
  <si>
    <t>6шт</t>
  </si>
  <si>
    <t>электроды</t>
  </si>
  <si>
    <t>1кг</t>
  </si>
  <si>
    <t>смена замка (2шт) чердак,т.п</t>
  </si>
  <si>
    <t>замок</t>
  </si>
  <si>
    <t>смена труб 110 на п.пр. (38 мп) чердак</t>
  </si>
  <si>
    <t>смена труб 50 на п.пр. (26 мп) чердак</t>
  </si>
  <si>
    <t>переход 110</t>
  </si>
  <si>
    <t>3шт</t>
  </si>
  <si>
    <t>тройник 110</t>
  </si>
  <si>
    <t>14шт</t>
  </si>
  <si>
    <t>патрубок 110</t>
  </si>
  <si>
    <t>отвод 110</t>
  </si>
  <si>
    <t>20шт</t>
  </si>
  <si>
    <t>отвод 50</t>
  </si>
  <si>
    <t>17шт</t>
  </si>
  <si>
    <t>муфта 110</t>
  </si>
  <si>
    <t>5шт</t>
  </si>
  <si>
    <t>тройник 50</t>
  </si>
  <si>
    <t>труба д 110</t>
  </si>
  <si>
    <t>38мп</t>
  </si>
  <si>
    <t>труба д 50</t>
  </si>
  <si>
    <t>26мп</t>
  </si>
  <si>
    <t>манжета 110</t>
  </si>
  <si>
    <t>шуруп-кольцо</t>
  </si>
  <si>
    <t>25шт</t>
  </si>
  <si>
    <t>смена патрона (2шт)</t>
  </si>
  <si>
    <t>патрон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</si>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</sst>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5">
      <selection activeCell="K66" sqref="K66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3</v>
      </c>
      <c r="K1" t="s">
        <v>61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136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L7*126.87*1.202</f>
        <v>0</v>
      </c>
    </row>
    <row r="8" spans="1:13" ht="12.75">
      <c r="A8" t="s">
        <v>94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3.91</v>
      </c>
      <c r="M9" s="47">
        <f t="shared" si="0"/>
        <v>596.2661634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7">
        <f t="shared" si="0"/>
        <v>1192.5323268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7">
        <f t="shared" si="0"/>
        <v>596.2661634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7">
        <f t="shared" si="0"/>
        <v>370.56950820000003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7">
        <f t="shared" si="0"/>
        <v>152.49774</v>
      </c>
    </row>
    <row r="20" spans="1:13" ht="12.75">
      <c r="A20" t="s">
        <v>131</v>
      </c>
      <c r="J20" s="20"/>
      <c r="K20" s="27" t="s">
        <v>52</v>
      </c>
      <c r="L20" s="28">
        <f>SUM(L6:L19)</f>
        <v>19.07</v>
      </c>
      <c r="M20" s="33">
        <f>SUM(M6:M19)</f>
        <v>2908.1319018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25">
        <v>9.66</v>
      </c>
      <c r="M24" s="32">
        <f>L24*126.87*1.202*1.15</f>
        <v>1694.0973936599999</v>
      </c>
    </row>
    <row r="25" spans="1:13" ht="12.75">
      <c r="A25" t="s">
        <v>110</v>
      </c>
      <c r="J25" s="20">
        <v>2</v>
      </c>
      <c r="K25" s="20" t="s">
        <v>142</v>
      </c>
      <c r="L25" s="47">
        <f>0.04*81</f>
        <v>3.24</v>
      </c>
      <c r="M25" s="32">
        <f aca="true" t="shared" si="1" ref="M25:M35">L25*126.87*1.202*1.15</f>
        <v>568.20657924</v>
      </c>
    </row>
    <row r="26" spans="1:13" ht="12.75">
      <c r="A26" t="s">
        <v>111</v>
      </c>
      <c r="J26" s="20">
        <v>3</v>
      </c>
      <c r="K26" s="20" t="s">
        <v>143</v>
      </c>
      <c r="L26" s="47">
        <f>0.04*28.7</f>
        <v>1.148</v>
      </c>
      <c r="M26" s="32">
        <f t="shared" si="1"/>
        <v>201.327516348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149</v>
      </c>
      <c r="L27" s="47">
        <v>2</v>
      </c>
      <c r="M27" s="32">
        <f t="shared" si="1"/>
        <v>350.74480199999994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152</v>
      </c>
      <c r="L28" s="47">
        <f>0.04*184.3</f>
        <v>7.372000000000001</v>
      </c>
      <c r="M28" s="32">
        <f t="shared" si="1"/>
        <v>1292.845340172</v>
      </c>
    </row>
    <row r="29" spans="10:13" ht="12.75">
      <c r="J29" s="20">
        <v>6</v>
      </c>
      <c r="K29" s="20" t="s">
        <v>157</v>
      </c>
      <c r="L29" s="25">
        <f>0.03*184.3</f>
        <v>5.529</v>
      </c>
      <c r="M29" s="32">
        <f t="shared" si="1"/>
        <v>969.6340051289999</v>
      </c>
    </row>
    <row r="30" spans="2:13" ht="12.75">
      <c r="B30" t="s">
        <v>0</v>
      </c>
      <c r="J30" s="20">
        <v>7</v>
      </c>
      <c r="K30" s="20" t="s">
        <v>164</v>
      </c>
      <c r="L30" s="47">
        <v>2.14</v>
      </c>
      <c r="M30" s="32">
        <f t="shared" si="1"/>
        <v>375.29693813999995</v>
      </c>
    </row>
    <row r="31" spans="10:13" ht="12.75">
      <c r="J31" s="20">
        <v>8</v>
      </c>
      <c r="K31" s="20" t="s">
        <v>166</v>
      </c>
      <c r="L31" s="25">
        <f>0.38*146.9</f>
        <v>55.822</v>
      </c>
      <c r="M31" s="32">
        <f t="shared" si="1"/>
        <v>9789.638168622001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 t="s">
        <v>167</v>
      </c>
      <c r="L32" s="25">
        <f>0.26*184.3</f>
        <v>47.918000000000006</v>
      </c>
      <c r="M32" s="32">
        <f t="shared" si="1"/>
        <v>8403.494711118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 t="s">
        <v>187</v>
      </c>
      <c r="L33" s="25">
        <f>0.02*39.6</f>
        <v>0.792</v>
      </c>
      <c r="M33" s="32">
        <f t="shared" si="1"/>
        <v>138.894941592</v>
      </c>
    </row>
    <row r="34" spans="1:13" ht="12.75">
      <c r="A34" t="s">
        <v>3</v>
      </c>
      <c r="J34" s="20">
        <v>11</v>
      </c>
      <c r="K34" s="20" t="s">
        <v>189</v>
      </c>
      <c r="L34" s="25">
        <f>0.09*7.1</f>
        <v>0.6389999999999999</v>
      </c>
      <c r="M34" s="32">
        <f t="shared" si="1"/>
        <v>112.06296423899995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136.26000000000002</v>
      </c>
      <c r="M36" s="33">
        <f>SUM(M24:M35)</f>
        <v>23896.243360260003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114457.11-1054.05</f>
        <v>113403.06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122728.06</v>
      </c>
      <c r="J40" s="20">
        <v>1</v>
      </c>
      <c r="K40" s="20" t="s">
        <v>144</v>
      </c>
      <c r="L40" s="25" t="s">
        <v>148</v>
      </c>
      <c r="M40" s="25">
        <f>4*375.39</f>
        <v>1501.56</v>
      </c>
    </row>
    <row r="41" spans="2:13" ht="12.75">
      <c r="B41" t="s">
        <v>8</v>
      </c>
      <c r="F41" s="9">
        <f>F40/F39</f>
        <v>1.0822288216914075</v>
      </c>
      <c r="J41" s="20">
        <v>2</v>
      </c>
      <c r="K41" s="20" t="s">
        <v>145</v>
      </c>
      <c r="L41" s="25" t="s">
        <v>148</v>
      </c>
      <c r="M41" s="25">
        <f>4*80.8</f>
        <v>323.2</v>
      </c>
    </row>
    <row r="42" spans="1:13" ht="12.75">
      <c r="A42" s="7" t="s">
        <v>130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146</v>
      </c>
      <c r="L42" s="25" t="s">
        <v>148</v>
      </c>
      <c r="M42" s="25">
        <f>4*39</f>
        <v>156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124328.06</v>
      </c>
      <c r="J43" s="20">
        <v>4</v>
      </c>
      <c r="K43" s="20" t="s">
        <v>147</v>
      </c>
      <c r="L43" s="25" t="s">
        <v>148</v>
      </c>
      <c r="M43" s="25">
        <f>4*15</f>
        <v>60</v>
      </c>
    </row>
    <row r="44" spans="10:13" ht="12.75">
      <c r="J44" s="20">
        <v>5</v>
      </c>
      <c r="K44" s="20" t="s">
        <v>150</v>
      </c>
      <c r="L44" s="25" t="s">
        <v>151</v>
      </c>
      <c r="M44" s="25">
        <f>2*190</f>
        <v>380</v>
      </c>
    </row>
    <row r="45" spans="2:13" ht="12.75">
      <c r="B45" s="1" t="s">
        <v>10</v>
      </c>
      <c r="C45" s="1"/>
      <c r="J45" s="20">
        <v>6</v>
      </c>
      <c r="K45" s="20" t="s">
        <v>153</v>
      </c>
      <c r="L45" s="25" t="s">
        <v>154</v>
      </c>
      <c r="M45" s="25">
        <f>4*99</f>
        <v>396</v>
      </c>
    </row>
    <row r="46" spans="10:13" ht="12.75">
      <c r="J46" s="20">
        <v>7</v>
      </c>
      <c r="K46" s="20" t="s">
        <v>155</v>
      </c>
      <c r="L46" s="25" t="s">
        <v>151</v>
      </c>
      <c r="M46" s="25">
        <f>2*16.4</f>
        <v>32.8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156</v>
      </c>
      <c r="L47" s="25" t="s">
        <v>151</v>
      </c>
      <c r="M47" s="25">
        <f>2*24.4</f>
        <v>48.8</v>
      </c>
    </row>
    <row r="48" spans="1:13" ht="12.75">
      <c r="A48" t="s">
        <v>12</v>
      </c>
      <c r="F48" s="11">
        <f>4550*1.202</f>
        <v>5469.099999999999</v>
      </c>
      <c r="J48" s="20">
        <v>9</v>
      </c>
      <c r="K48" s="20" t="s">
        <v>153</v>
      </c>
      <c r="L48" s="25" t="s">
        <v>158</v>
      </c>
      <c r="M48" s="25">
        <f>6.5*36.14</f>
        <v>234.91</v>
      </c>
    </row>
    <row r="49" spans="1:13" ht="12.75">
      <c r="A49" s="6" t="s">
        <v>15</v>
      </c>
      <c r="F49" s="5">
        <f>5370*1.202</f>
        <v>6454.74</v>
      </c>
      <c r="J49" s="20">
        <v>10</v>
      </c>
      <c r="K49" s="20" t="s">
        <v>159</v>
      </c>
      <c r="L49" s="25" t="s">
        <v>151</v>
      </c>
      <c r="M49" s="25">
        <f>2*55</f>
        <v>110</v>
      </c>
    </row>
    <row r="50" spans="1:13" ht="12.75">
      <c r="A50" s="6" t="s">
        <v>86</v>
      </c>
      <c r="E50" s="5">
        <v>0</v>
      </c>
      <c r="F50" s="5">
        <f>E50*E32</f>
        <v>0</v>
      </c>
      <c r="J50" s="20">
        <v>11</v>
      </c>
      <c r="K50" s="20" t="s">
        <v>160</v>
      </c>
      <c r="L50" s="25" t="s">
        <v>161</v>
      </c>
      <c r="M50" s="25">
        <f>6*55</f>
        <v>330</v>
      </c>
    </row>
    <row r="51" spans="1:13" ht="12.75">
      <c r="A51" s="4" t="s">
        <v>28</v>
      </c>
      <c r="F51" s="31">
        <f>F48+F49+F50</f>
        <v>11923.84</v>
      </c>
      <c r="J51" s="20">
        <v>12</v>
      </c>
      <c r="K51" s="20" t="s">
        <v>162</v>
      </c>
      <c r="L51" s="25" t="s">
        <v>163</v>
      </c>
      <c r="M51" s="25">
        <v>134</v>
      </c>
    </row>
    <row r="52" spans="1:13" ht="12.75">
      <c r="A52" s="4" t="s">
        <v>16</v>
      </c>
      <c r="J52" s="20">
        <v>13</v>
      </c>
      <c r="K52" s="20" t="s">
        <v>165</v>
      </c>
      <c r="L52" s="25" t="s">
        <v>151</v>
      </c>
      <c r="M52" s="25">
        <f>235*2</f>
        <v>470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11831.545</v>
      </c>
      <c r="J53" s="20">
        <v>14</v>
      </c>
      <c r="K53" s="20" t="s">
        <v>168</v>
      </c>
      <c r="L53" s="25" t="s">
        <v>169</v>
      </c>
      <c r="M53" s="25">
        <f>3*47</f>
        <v>141</v>
      </c>
    </row>
    <row r="54" spans="1:13" ht="12.75">
      <c r="A54" t="s">
        <v>82</v>
      </c>
      <c r="B54">
        <v>1013.2</v>
      </c>
      <c r="C54" t="s">
        <v>13</v>
      </c>
      <c r="D54" s="5">
        <v>0.4</v>
      </c>
      <c r="E54" t="s">
        <v>14</v>
      </c>
      <c r="F54" s="11">
        <f>B54*D54</f>
        <v>405.28000000000003</v>
      </c>
      <c r="J54" s="20">
        <v>15</v>
      </c>
      <c r="K54" s="20" t="s">
        <v>170</v>
      </c>
      <c r="L54" s="25" t="s">
        <v>171</v>
      </c>
      <c r="M54" s="25">
        <f>14*109.54</f>
        <v>1533.5600000000002</v>
      </c>
    </row>
    <row r="55" spans="1:13" ht="12.75">
      <c r="A55" s="4" t="s">
        <v>17</v>
      </c>
      <c r="B55" s="10"/>
      <c r="C55" s="10"/>
      <c r="F55" s="31">
        <f>SUM(F53:F54)</f>
        <v>12236.825</v>
      </c>
      <c r="J55" s="20">
        <v>16</v>
      </c>
      <c r="K55" s="20" t="s">
        <v>172</v>
      </c>
      <c r="L55" s="25" t="s">
        <v>151</v>
      </c>
      <c r="M55" s="25">
        <f>2*80</f>
        <v>160</v>
      </c>
    </row>
    <row r="56" spans="1:13" ht="12.75">
      <c r="A56" s="4" t="s">
        <v>62</v>
      </c>
      <c r="B56" s="10"/>
      <c r="C56" s="10"/>
      <c r="F56" s="8"/>
      <c r="J56" s="20">
        <v>17</v>
      </c>
      <c r="K56" s="20" t="s">
        <v>173</v>
      </c>
      <c r="L56" s="25" t="s">
        <v>174</v>
      </c>
      <c r="M56" s="25">
        <f>20*63</f>
        <v>1260</v>
      </c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 t="s">
        <v>175</v>
      </c>
      <c r="L57" s="25" t="s">
        <v>176</v>
      </c>
      <c r="M57" s="25">
        <f>17*16</f>
        <v>272</v>
      </c>
    </row>
    <row r="58" spans="1:13" ht="12.75">
      <c r="A58" s="57" t="s">
        <v>140</v>
      </c>
      <c r="B58" s="57"/>
      <c r="C58" s="57"/>
      <c r="D58" s="58"/>
      <c r="E58" s="50"/>
      <c r="F58" s="59">
        <f>3*245.69</f>
        <v>737.0699999999999</v>
      </c>
      <c r="J58" s="20">
        <v>19</v>
      </c>
      <c r="K58" s="20" t="s">
        <v>177</v>
      </c>
      <c r="L58" s="25" t="s">
        <v>178</v>
      </c>
      <c r="M58" s="25">
        <f>5*60.22</f>
        <v>301.1</v>
      </c>
    </row>
    <row r="59" spans="1:13" ht="12.75">
      <c r="A59" s="4" t="s">
        <v>70</v>
      </c>
      <c r="F59" s="8">
        <f>SUM(F57+F58)</f>
        <v>19652.07</v>
      </c>
      <c r="J59" s="20">
        <v>20</v>
      </c>
      <c r="K59" s="20" t="s">
        <v>179</v>
      </c>
      <c r="L59" s="25" t="s">
        <v>169</v>
      </c>
      <c r="M59" s="25">
        <f>3*40</f>
        <v>120</v>
      </c>
    </row>
    <row r="60" spans="1:13" ht="12.75">
      <c r="A60" s="4" t="s">
        <v>64</v>
      </c>
      <c r="B60" s="4"/>
      <c r="J60" s="20">
        <v>21</v>
      </c>
      <c r="K60" s="20" t="s">
        <v>180</v>
      </c>
      <c r="L60" s="25" t="s">
        <v>181</v>
      </c>
      <c r="M60" s="25">
        <f>38*175</f>
        <v>6650</v>
      </c>
    </row>
    <row r="61" spans="1:13" ht="12.75">
      <c r="A61" t="s">
        <v>18</v>
      </c>
      <c r="C61" s="50">
        <v>184596</v>
      </c>
      <c r="D61">
        <v>228897.7</v>
      </c>
      <c r="E61">
        <v>5945.5</v>
      </c>
      <c r="F61" s="34">
        <f>C61/D61*E61</f>
        <v>4794.78613371825</v>
      </c>
      <c r="J61" s="20">
        <v>22</v>
      </c>
      <c r="K61" s="20" t="s">
        <v>182</v>
      </c>
      <c r="L61" s="25" t="s">
        <v>183</v>
      </c>
      <c r="M61" s="25">
        <f>26*62</f>
        <v>1612</v>
      </c>
    </row>
    <row r="62" spans="1:13" ht="12.75">
      <c r="A62" t="s">
        <v>19</v>
      </c>
      <c r="F62" s="34">
        <f>M20</f>
        <v>2908.1319018</v>
      </c>
      <c r="J62" s="20">
        <v>23</v>
      </c>
      <c r="K62" s="20" t="s">
        <v>184</v>
      </c>
      <c r="L62" s="25" t="s">
        <v>148</v>
      </c>
      <c r="M62" s="25">
        <f>4*43</f>
        <v>172</v>
      </c>
    </row>
    <row r="63" spans="1:13" ht="12.75">
      <c r="A63" t="s">
        <v>20</v>
      </c>
      <c r="F63" s="11">
        <f>M36</f>
        <v>23896.243360260003</v>
      </c>
      <c r="J63" s="20">
        <v>24</v>
      </c>
      <c r="K63" s="20" t="s">
        <v>185</v>
      </c>
      <c r="L63" s="25" t="s">
        <v>186</v>
      </c>
      <c r="M63" s="25">
        <f>25*15</f>
        <v>375</v>
      </c>
    </row>
    <row r="64" spans="1:13" ht="12.75">
      <c r="A64" t="s">
        <v>75</v>
      </c>
      <c r="F64" s="5">
        <f>2*600*1.202</f>
        <v>1442.3999999999999</v>
      </c>
      <c r="J64" s="20">
        <v>25</v>
      </c>
      <c r="K64" s="20" t="s">
        <v>188</v>
      </c>
      <c r="L64" s="25" t="s">
        <v>151</v>
      </c>
      <c r="M64" s="25">
        <f>2*17.44</f>
        <v>34.88</v>
      </c>
    </row>
    <row r="65" spans="1:13" ht="12.75">
      <c r="A65" t="s">
        <v>21</v>
      </c>
      <c r="F65" s="11">
        <f>M75</f>
        <v>16934.81</v>
      </c>
      <c r="J65" s="20">
        <v>26</v>
      </c>
      <c r="K65" s="20" t="s">
        <v>190</v>
      </c>
      <c r="L65" s="25" t="s">
        <v>191</v>
      </c>
      <c r="M65" s="25">
        <f>9*14</f>
        <v>126</v>
      </c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0.25</v>
      </c>
      <c r="E68" t="s">
        <v>14</v>
      </c>
      <c r="F68" s="11">
        <f>B68*D68</f>
        <v>1486.375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/>
      <c r="L69" s="25"/>
      <c r="M69" s="25"/>
    </row>
    <row r="70" spans="1:13" ht="12.75">
      <c r="A70" s="45" t="s">
        <v>87</v>
      </c>
      <c r="B70" s="45"/>
      <c r="C70" s="45"/>
      <c r="D70" s="46">
        <v>0</v>
      </c>
      <c r="E70" s="45"/>
      <c r="F70" s="46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51462.74639577826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0.28</v>
      </c>
      <c r="E73" t="s">
        <v>14</v>
      </c>
      <c r="F73" s="11">
        <f>B73*D73</f>
        <v>1664.7400000000002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16934.81</v>
      </c>
    </row>
    <row r="76" spans="2:6" ht="12.75">
      <c r="B76">
        <v>5945.5</v>
      </c>
      <c r="C76" t="s">
        <v>13</v>
      </c>
      <c r="D76" s="11">
        <v>1.13</v>
      </c>
      <c r="E76" t="s">
        <v>14</v>
      </c>
      <c r="F76" s="11">
        <f>B76*D76</f>
        <v>6718.414999999999</v>
      </c>
    </row>
    <row r="77" spans="1:6" ht="12.75">
      <c r="A77" s="4" t="s">
        <v>66</v>
      </c>
      <c r="F77" s="31">
        <f>F73+F76</f>
        <v>8383.154999999999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2.27</v>
      </c>
      <c r="E80" t="s">
        <v>14</v>
      </c>
      <c r="F80" s="11">
        <f>B80*D80</f>
        <v>13496.285</v>
      </c>
    </row>
    <row r="81" spans="1:9" ht="12.75">
      <c r="A81" s="4" t="s">
        <v>69</v>
      </c>
      <c r="F81" s="31">
        <f>SUM(F80)</f>
        <v>13496.285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117154.92139577826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6794.985440955139</v>
      </c>
    </row>
    <row r="85" spans="1:6" ht="12.75">
      <c r="A85" s="1"/>
      <c r="B85" s="36" t="s">
        <v>132</v>
      </c>
      <c r="C85" s="36"/>
      <c r="D85" s="1"/>
      <c r="E85" s="55"/>
      <c r="F85" s="56">
        <f>13847.73</f>
        <v>13847.73</v>
      </c>
    </row>
    <row r="86" spans="1:6" ht="12.75">
      <c r="A86" s="1"/>
      <c r="B86" s="36" t="s">
        <v>133</v>
      </c>
      <c r="C86" s="36"/>
      <c r="D86" s="1"/>
      <c r="E86" s="55"/>
      <c r="F86" s="56">
        <v>1010.39</v>
      </c>
    </row>
    <row r="87" spans="1:6" ht="12.75">
      <c r="A87" s="1"/>
      <c r="B87" s="36" t="s">
        <v>134</v>
      </c>
      <c r="C87" s="36"/>
      <c r="D87" s="1"/>
      <c r="E87" s="55"/>
      <c r="F87" s="56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145167.2968367334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138</v>
      </c>
    </row>
    <row r="90" spans="1:6" ht="12.75">
      <c r="A90" s="13"/>
      <c r="B90" s="39">
        <v>43160</v>
      </c>
      <c r="C90" s="40">
        <v>-59799</v>
      </c>
      <c r="D90" s="43">
        <f>F43</f>
        <v>124328.06</v>
      </c>
      <c r="E90" s="43">
        <f>F88</f>
        <v>145167.2968367334</v>
      </c>
      <c r="F90" s="44">
        <f>C90+D90-E90</f>
        <v>-80638.23683673341</v>
      </c>
    </row>
    <row r="92" spans="1:6" ht="13.5" thickBot="1">
      <c r="A92" t="s">
        <v>115</v>
      </c>
      <c r="C92" s="52">
        <v>43160</v>
      </c>
      <c r="D92" s="8" t="s">
        <v>116</v>
      </c>
      <c r="E92" s="52" t="s">
        <v>139</v>
      </c>
      <c r="F92" t="s">
        <v>117</v>
      </c>
    </row>
    <row r="93" spans="1:7" ht="13.5" thickBot="1">
      <c r="A93" t="s">
        <v>118</v>
      </c>
      <c r="F93" s="53">
        <f>E90</f>
        <v>145167.2968367334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2017-08-21T12:51:56Z</cp:lastPrinted>
  <dcterms:created xsi:type="dcterms:W3CDTF">2008-08-18T07:30:19Z</dcterms:created>
  <dcterms:modified xsi:type="dcterms:W3CDTF">2018-05-14T11:38:56Z</dcterms:modified>
  <cp:category/>
  <cp:version/>
  <cp:contentType/>
  <cp:contentStatus/>
</cp:coreProperties>
</file>