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<sst xmlns="http://schemas.openxmlformats.org/spreadsheetml/2006/main" count="188" uniqueCount="162">
  <si>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</si>
  <si>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</si>
  <si>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</si>
  <si>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</si>
  <si>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</si>
  <si>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</si>
  <si>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</si>
  <si>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</si>
  <si>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</si>
  <si>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</si>
  <si>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</si>
  <si>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</si>
  <si>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</si>
  <si>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</si>
  <si>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</si>
  <si>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</si>
  <si>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</si>
  <si>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</si>
  <si>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</si>
  <si>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</si>
  <si>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</si>
  <si>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</si>
  <si>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</si>
  <si>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</si>
  <si>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</si>
  <si>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</si>
  <si>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</si>
  <si>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</si>
  <si>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</si>
  <si>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</si>
  <si>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</si>
  <si>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</si>
  <si>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</si>
  <si>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</si>
  <si>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</si>
  <si>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</si>
  <si>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</si>
  <si>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</si>
  <si>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</si>
  <si>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</si>
  <si>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</si>
  <si>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</si>
  <si>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</si>
  <si>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</si>
  <si>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</si>
  <si>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</si>
  <si>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</si>
  <si>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</si>
  <si>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</si>
  <si>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</si>
  <si>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</si>
  <si>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</si>
  <si>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</si>
  <si>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</si>
  <si>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</si>
  <si>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</si>
  <si>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</si>
  <si>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</si>
  <si>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</si>
  <si>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</si>
  <si>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</si>
  <si>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</si>
  <si>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</si>
  <si>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</si>
  <si>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</si>
  <si>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</si>
  <si>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</si>
  <si>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</si>
  <si>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</si>
  <si>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</si>
  <si>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</si>
  <si>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</si>
  <si>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</si>
  <si>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</si>
  <si>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</si>
  <si>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</si>
  <si>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</si>
  <si>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</si>
  <si>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</si>
  <si>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</si>
  <si>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</si>
  <si>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</si>
  <si>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</si>
  <si>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</si>
  <si>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</si>
  <si>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</si>
  <si>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</si>
  <si>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</si>
  <si>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</si>
  <si>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</si>
  <si>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</si>
  <si>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</si>
  <si>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</si>
  <si>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</si>
  <si>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</si>
  <si>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</si>
  <si>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</si>
  <si>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</si>
  <si>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</si>
  <si>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</si>
  <si>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</si>
  <si>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</si>
  <si>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</si>
  <si>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</si>
  <si>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</si>
  <si>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</si>
  <si>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</si>
  <si>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</si>
  <si>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</si>
  <si>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</si>
  <si>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</si>
  <si>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</si>
  <si>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</si>
  <si>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</si>
  <si>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</si>
  <si>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</si>
  <si>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</si>
  <si>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</si>
  <si>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</si>
  <si>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</si>
  <si>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</si>
  <si>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</si>
  <si>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</si>
  <si>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</si>
  <si>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</si>
  <si>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</si>
  <si>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</si>
  <si>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</si>
  <si>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</si>
  <si>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</si>
  <si>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</si>
  <si>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</si>
  <si>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</si>
  <si>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</si>
  <si>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</si>
  <si>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</si>
  <si>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</si>
  <si>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мая</t>
  </si>
  <si>
    <t>за   май  2018 г.</t>
  </si>
  <si>
    <t>ост.на 01.06</t>
  </si>
  <si>
    <t>установка фильтра, фланца со сваркой</t>
  </si>
  <si>
    <t>фильтр 50</t>
  </si>
  <si>
    <t>1шт</t>
  </si>
  <si>
    <t>фланец 50</t>
  </si>
  <si>
    <t>2шт</t>
  </si>
  <si>
    <t>бочонок 15</t>
  </si>
  <si>
    <t>вентиль д 15</t>
  </si>
  <si>
    <t>электроды</t>
  </si>
  <si>
    <t>1кг</t>
  </si>
  <si>
    <t>смена вентиля д 15 (3шт) эл.уз.</t>
  </si>
  <si>
    <t>3шт</t>
  </si>
  <si>
    <t>ремонт козырька входной двери</t>
  </si>
  <si>
    <t>цемент</t>
  </si>
  <si>
    <t>50кг</t>
  </si>
  <si>
    <t>сухая смесь</t>
  </si>
  <si>
    <t>стеклоизол</t>
  </si>
  <si>
    <t>2 рул.</t>
  </si>
  <si>
    <t>покраска эл.узла</t>
  </si>
  <si>
    <t>краска зелёная</t>
  </si>
  <si>
    <t>смена ламп (11шт)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</si>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</sst>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5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9">
        <f>L6*126.87*1.202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9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9.01</v>
      </c>
      <c r="M20" s="34">
        <f>SUM(M6:M19)</f>
        <v>1374.0046373999999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11.16</v>
      </c>
      <c r="M24" s="33">
        <f>L24*126.87*1.202*1.15</f>
        <v>1957.1559951599997</v>
      </c>
    </row>
    <row r="25" spans="1:13" ht="12.75">
      <c r="A25" t="s">
        <v>109</v>
      </c>
      <c r="J25" s="20">
        <v>2</v>
      </c>
      <c r="K25" s="20" t="s">
        <v>149</v>
      </c>
      <c r="L25" s="49">
        <f>0.03*81</f>
        <v>2.4299999999999997</v>
      </c>
      <c r="M25" s="33">
        <f aca="true" t="shared" si="1" ref="M25:M35">L25*126.87*1.202*1.15</f>
        <v>426.15493442999986</v>
      </c>
    </row>
    <row r="26" spans="1:13" ht="12.75">
      <c r="A26" t="s">
        <v>110</v>
      </c>
      <c r="J26" s="20">
        <v>3</v>
      </c>
      <c r="K26" s="20" t="s">
        <v>151</v>
      </c>
      <c r="L26" s="25">
        <f>0.2*46.47</f>
        <v>9.294</v>
      </c>
      <c r="M26" s="33">
        <f t="shared" si="1"/>
        <v>1629.9110948940001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 t="s">
        <v>157</v>
      </c>
      <c r="L27" s="25">
        <v>3.12</v>
      </c>
      <c r="M27" s="33">
        <f t="shared" si="1"/>
        <v>547.16189112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159</v>
      </c>
      <c r="L28" s="49">
        <f>0.11*7.1</f>
        <v>0.7809999999999999</v>
      </c>
      <c r="M28" s="33">
        <f t="shared" si="1"/>
        <v>136.96584518099996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26.785</v>
      </c>
      <c r="M36" s="34">
        <f>SUM(M24:M35)</f>
        <v>4697.3497607849995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62377.56</v>
      </c>
      <c r="J40" s="20">
        <v>1</v>
      </c>
      <c r="K40" s="20" t="s">
        <v>141</v>
      </c>
      <c r="L40" s="25" t="s">
        <v>142</v>
      </c>
      <c r="M40" s="25">
        <v>1971.2</v>
      </c>
    </row>
    <row r="41" spans="1:13" ht="12.75">
      <c r="A41" t="s">
        <v>7</v>
      </c>
      <c r="F41" s="5">
        <v>61214.48</v>
      </c>
      <c r="J41" s="20">
        <v>2</v>
      </c>
      <c r="K41" s="20" t="s">
        <v>143</v>
      </c>
      <c r="L41" s="25" t="s">
        <v>144</v>
      </c>
      <c r="M41" s="25">
        <f>2*298</f>
        <v>596</v>
      </c>
    </row>
    <row r="42" spans="2:13" ht="12.75">
      <c r="B42" t="s">
        <v>8</v>
      </c>
      <c r="F42" s="9">
        <f>F41/F40</f>
        <v>0.9813541921165241</v>
      </c>
      <c r="J42" s="20">
        <v>3</v>
      </c>
      <c r="K42" s="20" t="s">
        <v>145</v>
      </c>
      <c r="L42" s="25" t="s">
        <v>142</v>
      </c>
      <c r="M42" s="25">
        <v>12</v>
      </c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146</v>
      </c>
      <c r="L43" s="25" t="s">
        <v>150</v>
      </c>
      <c r="M43" s="25">
        <f>3*281.67</f>
        <v>845.01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62614.48</v>
      </c>
      <c r="J44" s="20">
        <v>5</v>
      </c>
      <c r="K44" s="20" t="s">
        <v>147</v>
      </c>
      <c r="L44" s="25" t="s">
        <v>148</v>
      </c>
      <c r="M44" s="25">
        <v>155</v>
      </c>
    </row>
    <row r="45" spans="10:13" ht="12.75">
      <c r="J45" s="20">
        <v>6</v>
      </c>
      <c r="K45" s="20" t="s">
        <v>152</v>
      </c>
      <c r="L45" s="25" t="s">
        <v>153</v>
      </c>
      <c r="M45" s="25">
        <f>50*5.7</f>
        <v>285</v>
      </c>
    </row>
    <row r="46" spans="2:13" ht="12.75">
      <c r="B46" s="1" t="s">
        <v>10</v>
      </c>
      <c r="C46" s="1"/>
      <c r="J46" s="20">
        <v>7</v>
      </c>
      <c r="K46" s="20" t="s">
        <v>154</v>
      </c>
      <c r="L46" s="25" t="s">
        <v>153</v>
      </c>
      <c r="M46" s="25">
        <f>50*3.07</f>
        <v>153.5</v>
      </c>
    </row>
    <row r="47" spans="10:13" ht="12.75">
      <c r="J47" s="20">
        <v>8</v>
      </c>
      <c r="K47" s="20" t="s">
        <v>155</v>
      </c>
      <c r="L47" s="25" t="s">
        <v>156</v>
      </c>
      <c r="M47" s="25">
        <f>2*860</f>
        <v>1720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158</v>
      </c>
      <c r="L48" s="25" t="s">
        <v>148</v>
      </c>
      <c r="M48" s="25">
        <v>156.31</v>
      </c>
    </row>
    <row r="49" spans="1:13" ht="12.75">
      <c r="A49" t="s">
        <v>12</v>
      </c>
      <c r="F49" s="11">
        <f>(2800+650)*1.202</f>
        <v>4146.9</v>
      </c>
      <c r="J49" s="20">
        <v>10</v>
      </c>
      <c r="K49" s="20" t="s">
        <v>160</v>
      </c>
      <c r="L49" s="25" t="s">
        <v>161</v>
      </c>
      <c r="M49" s="25">
        <f>11*14.61</f>
        <v>160.70999999999998</v>
      </c>
    </row>
    <row r="50" spans="1:13" ht="12.75">
      <c r="A50" s="6" t="s">
        <v>82</v>
      </c>
      <c r="F50" s="11">
        <f>3300*1.202</f>
        <v>3966.6</v>
      </c>
      <c r="J50" s="20">
        <v>11</v>
      </c>
      <c r="K50" s="20"/>
      <c r="L50" s="25"/>
      <c r="M50" s="25"/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8113.5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6323.225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136</v>
      </c>
      <c r="B59" s="61"/>
      <c r="C59" s="53"/>
      <c r="D59" s="62"/>
      <c r="E59" s="53"/>
      <c r="F59" s="62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6054.7300000000005</v>
      </c>
    </row>
    <row r="62" spans="1:13" ht="12.75">
      <c r="A62" t="s">
        <v>18</v>
      </c>
      <c r="C62" s="53">
        <v>184596</v>
      </c>
      <c r="D62">
        <v>228897.7</v>
      </c>
      <c r="E62">
        <v>3177.5</v>
      </c>
      <c r="F62" s="35">
        <f>C62/D62*E62</f>
        <v>2562.515001242913</v>
      </c>
      <c r="J62" s="46"/>
      <c r="K62" s="46"/>
      <c r="L62" s="47"/>
      <c r="M62" s="48"/>
    </row>
    <row r="63" spans="1:6" ht="12.75">
      <c r="A63" t="s">
        <v>19</v>
      </c>
      <c r="F63" s="35">
        <f>M20</f>
        <v>1374.0046373999999</v>
      </c>
    </row>
    <row r="64" spans="1:6" ht="12.75">
      <c r="A64" t="s">
        <v>20</v>
      </c>
      <c r="F64" s="11">
        <f>M36</f>
        <v>4697.3497607849995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6054.7300000000005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0.35</v>
      </c>
      <c r="E69" t="s">
        <v>14</v>
      </c>
      <c r="F69" s="11">
        <f>B69*D69</f>
        <v>1112.125</v>
      </c>
    </row>
    <row r="70" spans="1:6" ht="12.75">
      <c r="A70" s="53" t="s">
        <v>80</v>
      </c>
      <c r="B70" s="53"/>
      <c r="C70" s="53"/>
      <c r="D70" s="60"/>
      <c r="E70" s="53"/>
      <c r="F70" s="60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15800.724399427912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0.26</v>
      </c>
      <c r="E74" t="s">
        <v>14</v>
      </c>
      <c r="F74" s="11">
        <f>B74*D74</f>
        <v>826.15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</v>
      </c>
      <c r="E77" t="s">
        <v>14</v>
      </c>
      <c r="F77" s="11">
        <f>B77*D77</f>
        <v>2859.75</v>
      </c>
    </row>
    <row r="78" spans="1:6" ht="12.75">
      <c r="A78" s="4" t="s">
        <v>28</v>
      </c>
      <c r="F78" s="32">
        <f>F74+F77</f>
        <v>3685.9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2.02</v>
      </c>
      <c r="E81" t="s">
        <v>14</v>
      </c>
      <c r="F81" s="11">
        <f>B81*D81</f>
        <v>6418.55</v>
      </c>
    </row>
    <row r="82" spans="1:9" ht="12.75">
      <c r="A82" s="4" t="s">
        <v>31</v>
      </c>
      <c r="F82" s="8">
        <f>SUM(F81)</f>
        <v>6418.55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46646.899399427915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2705.520165166819</v>
      </c>
    </row>
    <row r="86" spans="1:6" ht="12.75">
      <c r="A86" s="1"/>
      <c r="B86" s="36" t="s">
        <v>132</v>
      </c>
      <c r="C86" s="36"/>
      <c r="D86" s="1"/>
      <c r="E86" s="58"/>
      <c r="F86" s="59">
        <v>7987.98</v>
      </c>
    </row>
    <row r="87" spans="1:6" ht="12.75">
      <c r="A87" s="1"/>
      <c r="B87" s="36" t="s">
        <v>133</v>
      </c>
      <c r="C87" s="36"/>
      <c r="D87" s="1"/>
      <c r="E87" s="58"/>
      <c r="F87" s="59">
        <v>603.59</v>
      </c>
    </row>
    <row r="88" spans="1:6" ht="12.75">
      <c r="A88" s="1"/>
      <c r="B88" s="36" t="s">
        <v>134</v>
      </c>
      <c r="C88" s="36"/>
      <c r="D88" s="1"/>
      <c r="E88" s="58"/>
      <c r="F88" s="59">
        <v>3812.04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61756.029564594726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43221</v>
      </c>
      <c r="C91" s="40">
        <v>-258710</v>
      </c>
      <c r="D91" s="42">
        <f>F44</f>
        <v>62614.48</v>
      </c>
      <c r="E91" s="42">
        <f>F89</f>
        <v>61756.029564594726</v>
      </c>
      <c r="F91" s="43">
        <f>C91+D91-E91</f>
        <v>-257851.54956459472</v>
      </c>
    </row>
    <row r="93" spans="1:6" ht="13.5" thickBot="1">
      <c r="A93" t="s">
        <v>115</v>
      </c>
      <c r="C93" s="55">
        <v>43221</v>
      </c>
      <c r="D93" s="8" t="s">
        <v>116</v>
      </c>
      <c r="E93" s="55">
        <v>43251</v>
      </c>
      <c r="F93" t="s">
        <v>117</v>
      </c>
    </row>
    <row r="94" spans="1:7" ht="13.5" thickBot="1">
      <c r="A94" t="s">
        <v>118</v>
      </c>
      <c r="F94" s="56">
        <f>E91</f>
        <v>61756.029564594726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2018-07-19T05:52:45Z</dcterms:modified>
  <cp:category/>
  <cp:version/>
  <cp:contentType/>
  <cp:contentStatus/>
</cp:coreProperties>
</file>