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<sst xmlns="http://schemas.openxmlformats.org/spreadsheetml/2006/main" count="165" uniqueCount="141">
  <si>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</si>
  <si>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</si>
  <si>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</si>
  <si>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</si>
  <si>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</si>
  <si>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</si>
  <si>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</si>
  <si>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</si>
  <si>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</si>
  <si>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</si>
  <si>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</si>
  <si>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</si>
  <si>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</si>
  <si>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</si>
  <si>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</si>
  <si>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</si>
  <si>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</si>
  <si>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</si>
  <si>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</si>
  <si>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</si>
  <si>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</si>
  <si>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</si>
  <si>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</si>
  <si>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</si>
  <si>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</si>
  <si>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</si>
  <si>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</si>
  <si>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</si>
  <si>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</si>
  <si>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</si>
  <si>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</si>
  <si>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</si>
  <si>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</si>
  <si>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</si>
  <si>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</si>
  <si>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</si>
  <si>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</si>
  <si>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</si>
  <si>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</si>
  <si>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</si>
  <si>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</si>
  <si>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</si>
  <si>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</si>
  <si>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</si>
  <si>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</si>
  <si>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</si>
  <si>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</si>
  <si>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</si>
  <si>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</si>
  <si>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</si>
  <si>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</si>
  <si>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</si>
  <si>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</si>
  <si>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</si>
  <si>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</si>
  <si>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</si>
  <si>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</si>
  <si>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</si>
  <si>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</si>
  <si>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</si>
  <si>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</si>
  <si>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</si>
  <si>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</si>
  <si>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</si>
  <si>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</si>
  <si>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</si>
  <si>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</si>
  <si>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</si>
  <si>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</si>
  <si>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</si>
  <si>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</si>
  <si>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</si>
  <si>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</si>
  <si>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</si>
  <si>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</si>
  <si>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</si>
  <si>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</si>
  <si>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</si>
  <si>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</si>
  <si>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</si>
  <si>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</si>
  <si>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</si>
  <si>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</si>
  <si>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</si>
  <si>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</si>
  <si>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</si>
  <si>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</si>
  <si>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</si>
  <si>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</si>
  <si>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</si>
  <si>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</si>
  <si>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</si>
  <si>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</si>
  <si>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</si>
  <si>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</si>
  <si>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</si>
  <si>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</si>
  <si>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</si>
  <si>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</si>
  <si>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</si>
  <si>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</si>
  <si>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</si>
  <si>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</si>
  <si>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</si>
  <si>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</si>
  <si>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</si>
  <si>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</si>
  <si>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</si>
  <si>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</si>
  <si>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</si>
  <si>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</si>
  <si>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</si>
  <si>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</si>
  <si>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</si>
  <si>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</si>
  <si>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</si>
  <si>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</si>
  <si>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</si>
  <si>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</si>
  <si>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</si>
  <si>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</si>
  <si>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</si>
  <si>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</si>
  <si>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</si>
  <si>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</si>
  <si>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</si>
  <si>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</si>
  <si>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</si>
  <si>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</si>
  <si>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</si>
  <si>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</si>
  <si>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</si>
  <si>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</si>
  <si>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</si>
  <si>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</si>
  <si>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смена сгона д 20 (3шт) кв.46</t>
  </si>
  <si>
    <t>сгон д 20</t>
  </si>
  <si>
    <t>3шт</t>
  </si>
  <si>
    <t>муфта 20</t>
  </si>
  <si>
    <t>2шт</t>
  </si>
  <si>
    <t>к/гайка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</si>
</sst>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9">
        <f>L6*126.87*1.202</f>
        <v>602.366073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835.6876152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140.2979208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1219.98192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219.5967456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20.290000000000003</v>
      </c>
      <c r="M20" s="34">
        <f>SUM(M6:M19)</f>
        <v>3094.1791445999997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f>0.03*28.7</f>
        <v>0.861</v>
      </c>
      <c r="M24" s="33">
        <f aca="true" t="shared" si="1" ref="M24:M35">L24*126.87*1.202*1.15</f>
        <v>150.99563726099998</v>
      </c>
    </row>
    <row r="25" spans="1:13" ht="12.75">
      <c r="A25" t="s">
        <v>106</v>
      </c>
      <c r="J25" s="20">
        <v>2</v>
      </c>
      <c r="K25" s="20"/>
      <c r="L25" s="49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0.861</v>
      </c>
      <c r="M36" s="34">
        <f>SUM(M24:M35)</f>
        <v>150.99563726099998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48239.83+581.99+46218.42</f>
        <v>95040.23999999999</v>
      </c>
      <c r="J40" s="20">
        <v>1</v>
      </c>
      <c r="K40" s="20" t="s">
        <v>136</v>
      </c>
      <c r="L40" s="25" t="s">
        <v>137</v>
      </c>
      <c r="M40" s="25">
        <f>3*39</f>
        <v>117</v>
      </c>
    </row>
    <row r="41" spans="1:13" ht="12.75">
      <c r="A41" t="s">
        <v>7</v>
      </c>
      <c r="F41" s="60">
        <f>42049.95</f>
        <v>42049.95</v>
      </c>
      <c r="J41" s="20">
        <v>2</v>
      </c>
      <c r="K41" s="20" t="s">
        <v>138</v>
      </c>
      <c r="L41" s="25" t="s">
        <v>139</v>
      </c>
      <c r="M41" s="25">
        <f>2*26</f>
        <v>52</v>
      </c>
    </row>
    <row r="42" spans="2:13" ht="12.75">
      <c r="B42" t="s">
        <v>8</v>
      </c>
      <c r="F42" s="9">
        <f>F41/F40</f>
        <v>0.4424436428190838</v>
      </c>
      <c r="J42" s="20">
        <v>3</v>
      </c>
      <c r="K42" s="20" t="s">
        <v>140</v>
      </c>
      <c r="L42" s="25" t="s">
        <v>139</v>
      </c>
      <c r="M42" s="25">
        <f>2*15</f>
        <v>30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43099.95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(3920+480)*1.202</f>
        <v>5288.8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(2000+200)*1.202</f>
        <v>2644.4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7933.200000000001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6582.522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64</v>
      </c>
      <c r="M55" s="34">
        <f>SUM(M40:M54)</f>
        <v>199</v>
      </c>
    </row>
    <row r="56" spans="1:6" ht="12.75">
      <c r="A56" s="4" t="s">
        <v>17</v>
      </c>
      <c r="B56" s="10"/>
      <c r="C56" s="10"/>
      <c r="F56" s="32">
        <f>SUM(F54:F55)</f>
        <v>6582.522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185357</v>
      </c>
      <c r="D58">
        <v>228897.7</v>
      </c>
      <c r="E58">
        <v>3307.8</v>
      </c>
      <c r="F58" s="35">
        <f>C58/D58*E58</f>
        <v>2678.5934703581556</v>
      </c>
    </row>
    <row r="59" spans="1:6" ht="12.75">
      <c r="A59" t="s">
        <v>20</v>
      </c>
      <c r="F59" s="35">
        <f>M20</f>
        <v>3094.1791445999997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199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0.26</v>
      </c>
      <c r="E65" t="s">
        <v>14</v>
      </c>
      <c r="F65" s="11">
        <f>B65*D65</f>
        <v>860.028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6831.800614958156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0.26</v>
      </c>
      <c r="E70" s="7" t="s">
        <v>14</v>
      </c>
      <c r="F70" s="11">
        <f>B70*D70</f>
        <v>860.028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1.12</v>
      </c>
      <c r="E73" t="s">
        <v>14</v>
      </c>
      <c r="F73" s="11">
        <f>B73*D73</f>
        <v>3704.7360000000003</v>
      </c>
    </row>
    <row r="74" spans="1:6" ht="12.75">
      <c r="A74" s="4" t="s">
        <v>29</v>
      </c>
      <c r="F74" s="32">
        <f>F70+F73</f>
        <v>4564.764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2.02</v>
      </c>
      <c r="E77" t="s">
        <v>14</v>
      </c>
      <c r="F77" s="11">
        <f>B77*D77</f>
        <v>6681.756</v>
      </c>
    </row>
    <row r="78" spans="1:6" ht="12.75">
      <c r="A78" s="4" t="s">
        <v>31</v>
      </c>
      <c r="F78" s="32">
        <f>SUM(F77)</f>
        <v>6681.756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32594.042614958158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1890.454471667573</v>
      </c>
      <c r="I81" s="7"/>
    </row>
    <row r="82" spans="1:9" ht="12.75">
      <c r="A82" s="1"/>
      <c r="B82" s="36" t="s">
        <v>128</v>
      </c>
      <c r="C82" s="48"/>
      <c r="D82" s="1"/>
      <c r="E82" s="58"/>
      <c r="F82" s="59">
        <v>2317.02</v>
      </c>
      <c r="I82" s="7"/>
    </row>
    <row r="83" spans="1:9" ht="12.75">
      <c r="A83" s="1"/>
      <c r="B83" s="36" t="s">
        <v>129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130</v>
      </c>
      <c r="C84" s="48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37132.087086625725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43282</v>
      </c>
      <c r="C87" s="40">
        <v>267372</v>
      </c>
      <c r="D87" s="44">
        <f>F44</f>
        <v>43099.95</v>
      </c>
      <c r="E87" s="44">
        <f>F85</f>
        <v>37132.087086625725</v>
      </c>
      <c r="F87" s="42">
        <f>C87+D87-E87</f>
        <v>273339.86291337427</v>
      </c>
    </row>
    <row r="89" spans="1:6" ht="13.5" thickBot="1">
      <c r="A89" t="s">
        <v>111</v>
      </c>
      <c r="C89" s="55">
        <v>43282</v>
      </c>
      <c r="D89" s="8" t="s">
        <v>112</v>
      </c>
      <c r="E89" s="55">
        <v>43312</v>
      </c>
      <c r="F89" t="s">
        <v>113</v>
      </c>
    </row>
    <row r="90" spans="1:7" ht="13.5" thickBot="1">
      <c r="A90" t="s">
        <v>114</v>
      </c>
      <c r="F90" s="56">
        <f>E87</f>
        <v>37132.087086625725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2018-10-03T10:23:37Z</dcterms:modified>
  <cp:category/>
  <cp:version/>
  <cp:contentType/>
  <cp:contentStatus/>
</cp:coreProperties>
</file>