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<sst xmlns="http://schemas.openxmlformats.org/spreadsheetml/2006/main" count="178" uniqueCount="152">
  <si>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</si>
  <si>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</si>
  <si>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</si>
  <si>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</si>
  <si>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</si>
  <si>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</si>
  <si>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</si>
  <si>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</si>
  <si>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</si>
  <si>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</si>
  <si>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</si>
  <si>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</si>
  <si>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</si>
  <si>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</si>
  <si>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</si>
  <si>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</si>
  <si>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</si>
  <si>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</si>
  <si>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</si>
  <si>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</si>
  <si>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</si>
  <si>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</si>
  <si>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</si>
  <si>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</si>
  <si>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</si>
  <si>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</si>
  <si>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</si>
  <si>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</si>
  <si>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</si>
  <si>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</si>
  <si>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</si>
  <si>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</si>
  <si>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</si>
  <si>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</si>
  <si>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</si>
  <si>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</si>
  <si>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</si>
  <si>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</si>
  <si>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</si>
  <si>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</si>
  <si>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</si>
  <si>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</si>
  <si>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</si>
  <si>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</si>
  <si>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</si>
  <si>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</si>
  <si>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</si>
  <si>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</si>
  <si>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</si>
  <si>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</si>
  <si>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</si>
  <si>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</si>
  <si>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</si>
  <si>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</si>
  <si>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</si>
  <si>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</si>
  <si>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</si>
  <si>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</si>
  <si>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</si>
  <si>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</si>
  <si>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</si>
  <si>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</si>
  <si>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</si>
  <si>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</si>
  <si>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</si>
  <si>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</si>
  <si>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</si>
  <si>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</si>
  <si>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</si>
  <si>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</si>
  <si>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</si>
  <si>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</si>
  <si>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</si>
  <si>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</si>
  <si>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</si>
  <si>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</si>
  <si>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</si>
  <si>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</si>
  <si>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</si>
  <si>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</si>
  <si>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</si>
  <si>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</si>
  <si>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</si>
  <si>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</si>
  <si>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</si>
  <si>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</si>
  <si>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</si>
  <si>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</si>
  <si>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</si>
  <si>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</si>
  <si>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</si>
  <si>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</si>
  <si>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</si>
  <si>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</si>
  <si>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</si>
  <si>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</si>
  <si>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</si>
  <si>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</si>
  <si>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</si>
  <si>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</si>
  <si>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</si>
  <si>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</si>
  <si>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</si>
  <si>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</si>
  <si>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</si>
  <si>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</si>
  <si>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</si>
  <si>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</si>
  <si>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</si>
  <si>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</si>
  <si>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</si>
  <si>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</si>
  <si>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</si>
  <si>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</si>
  <si>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</si>
  <si>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</si>
  <si>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</si>
  <si>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</si>
  <si>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</si>
  <si>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</si>
  <si>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</si>
  <si>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</si>
  <si>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</si>
  <si>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</si>
  <si>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</si>
  <si>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</si>
  <si>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</si>
  <si>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</si>
  <si>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</si>
  <si>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</si>
  <si>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</si>
  <si>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</si>
  <si>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</si>
  <si>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</si>
  <si>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</si>
  <si>
    <t>смена труб д 25 п.пр.(4мп) п-д5 подвал</t>
  </si>
  <si>
    <t>смена вентиля д 15 (2шт) п-д5 подвал</t>
  </si>
  <si>
    <t>смена вентиля д 20 (1шт) п-д5 подвал</t>
  </si>
  <si>
    <t>труба д 25п.пр.</t>
  </si>
  <si>
    <t>4мп</t>
  </si>
  <si>
    <t>муфта 20</t>
  </si>
  <si>
    <t>2шт</t>
  </si>
  <si>
    <t>цанга</t>
  </si>
  <si>
    <t>вентиль д 15</t>
  </si>
  <si>
    <t>вентиль д 20</t>
  </si>
  <si>
    <t>1шт</t>
  </si>
  <si>
    <t>тройник 25</t>
  </si>
  <si>
    <t>муфта раз.25</t>
  </si>
  <si>
    <t>муфта нер. 25</t>
  </si>
  <si>
    <t>смена лампа (9шт) п-д3,1</t>
  </si>
  <si>
    <t>лампа</t>
  </si>
  <si>
    <t>9шт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</si>
</sst>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6" sqref="M46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84</v>
      </c>
      <c r="D2" s="8">
        <v>12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46">
        <f>L6*126.87*1.202</f>
        <v>0</v>
      </c>
    </row>
    <row r="7" spans="2:13" ht="12.75">
      <c r="B7" t="s">
        <v>88</v>
      </c>
      <c r="C7" s="1" t="s">
        <v>89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3.72</v>
      </c>
      <c r="M11" s="46">
        <f t="shared" si="0"/>
        <v>511.085592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511.085592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6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6">
        <f t="shared" si="0"/>
        <v>309.12435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101</v>
      </c>
      <c r="J20" s="20"/>
      <c r="K20" s="27" t="s">
        <v>58</v>
      </c>
      <c r="L20" s="28">
        <f>SUM(L6:L19)</f>
        <v>10.190000000000001</v>
      </c>
      <c r="M20" s="34">
        <f>SUM(M6:M19)</f>
        <v>1399.989834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46">
        <f>0.04*184.3</f>
        <v>7.372000000000001</v>
      </c>
      <c r="M24" s="33">
        <f>L24*126.87*1.202*1.15</f>
        <v>1292.845340172</v>
      </c>
    </row>
    <row r="25" spans="1:13" ht="12.75">
      <c r="A25" t="s">
        <v>105</v>
      </c>
      <c r="J25" s="20">
        <v>2</v>
      </c>
      <c r="K25" s="20" t="s">
        <v>136</v>
      </c>
      <c r="L25" s="46">
        <v>1.62</v>
      </c>
      <c r="M25" s="33">
        <f aca="true" t="shared" si="1" ref="M25:M32">L25*126.87*1.202*1.15</f>
        <v>284.10328962</v>
      </c>
    </row>
    <row r="26" spans="1:13" ht="12.75">
      <c r="A26" t="s">
        <v>106</v>
      </c>
      <c r="J26" s="20">
        <v>3</v>
      </c>
      <c r="K26" s="20" t="s">
        <v>137</v>
      </c>
      <c r="L26" s="25">
        <v>0.81</v>
      </c>
      <c r="M26" s="33">
        <f t="shared" si="1"/>
        <v>142.05164481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 t="s">
        <v>149</v>
      </c>
      <c r="L27" s="25">
        <f>0.09*7.1</f>
        <v>0.6389999999999999</v>
      </c>
      <c r="M27" s="33">
        <f t="shared" si="1"/>
        <v>112.06296423899995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10.441</v>
      </c>
      <c r="M33" s="34">
        <f>SUM(M24:M32)</f>
        <v>1831.063238841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138</v>
      </c>
      <c r="L37" s="25" t="s">
        <v>139</v>
      </c>
      <c r="M37" s="25">
        <f>4*91.5</f>
        <v>366</v>
      </c>
    </row>
    <row r="38" spans="2:13" ht="12.75">
      <c r="B38" s="1" t="s">
        <v>5</v>
      </c>
      <c r="C38" s="1"/>
      <c r="J38" s="20">
        <v>2</v>
      </c>
      <c r="K38" s="20" t="s">
        <v>140</v>
      </c>
      <c r="L38" s="25" t="s">
        <v>141</v>
      </c>
      <c r="M38" s="46">
        <f>2*69</f>
        <v>138</v>
      </c>
    </row>
    <row r="39" spans="10:13" ht="12.75">
      <c r="J39" s="20">
        <v>3</v>
      </c>
      <c r="K39" s="20" t="s">
        <v>142</v>
      </c>
      <c r="L39" s="25" t="s">
        <v>141</v>
      </c>
      <c r="M39" s="25">
        <f>2*162.07</f>
        <v>324.14</v>
      </c>
    </row>
    <row r="40" spans="1:13" ht="12.75">
      <c r="A40" s="2" t="s">
        <v>6</v>
      </c>
      <c r="F40" s="11">
        <v>57644.24</v>
      </c>
      <c r="J40" s="20">
        <v>4</v>
      </c>
      <c r="K40" s="20" t="s">
        <v>143</v>
      </c>
      <c r="L40" s="25" t="s">
        <v>141</v>
      </c>
      <c r="M40" s="25">
        <f>2*232.37</f>
        <v>464.74</v>
      </c>
    </row>
    <row r="41" spans="1:13" ht="12.75">
      <c r="A41" t="s">
        <v>7</v>
      </c>
      <c r="F41" s="5">
        <v>56220.98</v>
      </c>
      <c r="J41" s="20">
        <v>5</v>
      </c>
      <c r="K41" s="20" t="s">
        <v>144</v>
      </c>
      <c r="L41" s="25" t="s">
        <v>145</v>
      </c>
      <c r="M41" s="25">
        <v>375.39</v>
      </c>
    </row>
    <row r="42" spans="2:13" ht="12.75">
      <c r="B42" t="s">
        <v>8</v>
      </c>
      <c r="F42" s="9">
        <f>F41/F40</f>
        <v>0.9753095886076389</v>
      </c>
      <c r="J42" s="20">
        <v>6</v>
      </c>
      <c r="K42" s="20" t="s">
        <v>146</v>
      </c>
      <c r="L42" s="25" t="s">
        <v>141</v>
      </c>
      <c r="M42" s="25">
        <f>2*13</f>
        <v>26</v>
      </c>
    </row>
    <row r="43" spans="1:13" ht="12.75">
      <c r="A43" t="s">
        <v>127</v>
      </c>
      <c r="F43" s="5">
        <f>250+400+250</f>
        <v>900</v>
      </c>
      <c r="J43" s="20">
        <v>7</v>
      </c>
      <c r="K43" s="20" t="s">
        <v>148</v>
      </c>
      <c r="L43" s="25" t="s">
        <v>141</v>
      </c>
      <c r="M43" s="42">
        <f>2*80</f>
        <v>160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57120.98</v>
      </c>
      <c r="J44" s="20">
        <v>8</v>
      </c>
      <c r="K44" s="20" t="s">
        <v>147</v>
      </c>
      <c r="L44" s="25" t="s">
        <v>145</v>
      </c>
      <c r="M44" s="42">
        <v>141</v>
      </c>
    </row>
    <row r="45" spans="10:13" ht="12.75">
      <c r="J45" s="20">
        <v>9</v>
      </c>
      <c r="K45" s="20" t="s">
        <v>150</v>
      </c>
      <c r="L45" s="25" t="s">
        <v>151</v>
      </c>
      <c r="M45" s="42">
        <f>9*12.82</f>
        <v>115.38</v>
      </c>
    </row>
    <row r="46" spans="2:13" ht="12.75">
      <c r="B46" s="1" t="s">
        <v>10</v>
      </c>
      <c r="C46" s="1"/>
      <c r="J46" s="20">
        <v>10</v>
      </c>
      <c r="K46" s="54"/>
      <c r="L46" s="55"/>
      <c r="M46" s="47"/>
    </row>
    <row r="47" spans="10:13" ht="12.75">
      <c r="J47" s="20">
        <v>11</v>
      </c>
      <c r="K47" s="54"/>
      <c r="L47" s="5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/>
      <c r="L48" s="55"/>
      <c r="M48" s="47"/>
    </row>
    <row r="49" spans="1:13" ht="12.75">
      <c r="A49" t="s">
        <v>12</v>
      </c>
      <c r="F49" s="11">
        <f>(6350)*1.202</f>
        <v>7632.7</v>
      </c>
      <c r="J49" s="20">
        <v>13</v>
      </c>
      <c r="K49" s="54"/>
      <c r="L49" s="55"/>
      <c r="M49" s="47"/>
    </row>
    <row r="50" spans="1:13" ht="12.75">
      <c r="A50" s="6" t="s">
        <v>15</v>
      </c>
      <c r="F50" s="5">
        <f>1900*1.202</f>
        <v>2283.7999999999997</v>
      </c>
      <c r="J50" s="20">
        <v>14</v>
      </c>
      <c r="K50" s="54"/>
      <c r="L50" s="55"/>
      <c r="M50" s="47"/>
    </row>
    <row r="51" spans="1:13" ht="12.75">
      <c r="A51" s="6" t="s">
        <v>82</v>
      </c>
      <c r="E51" s="5">
        <v>0.91</v>
      </c>
      <c r="F51" s="5">
        <f>E51*E33</f>
        <v>3122.8469999999998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13039.347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1.99</v>
      </c>
      <c r="E54" t="s">
        <v>14</v>
      </c>
      <c r="F54" s="11">
        <f>E33*D54</f>
        <v>6829.083</v>
      </c>
      <c r="J54" s="20">
        <v>18</v>
      </c>
      <c r="K54" s="20"/>
      <c r="L54" s="25"/>
      <c r="M54" s="42"/>
    </row>
    <row r="55" spans="1:13" ht="12.75">
      <c r="A55" t="s">
        <v>78</v>
      </c>
      <c r="B55">
        <v>929.3</v>
      </c>
      <c r="C55" t="s">
        <v>13</v>
      </c>
      <c r="D55" s="11">
        <v>0.4</v>
      </c>
      <c r="E55" t="s">
        <v>14</v>
      </c>
      <c r="F55" s="11">
        <f>B55*D55</f>
        <v>371.72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7200.803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53">
        <v>184976</v>
      </c>
      <c r="D58">
        <v>229360</v>
      </c>
      <c r="E58">
        <v>3431.7</v>
      </c>
      <c r="F58" s="35">
        <f>C58/D58*E58</f>
        <v>2767.623557725846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1399.989834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1831.063238841</v>
      </c>
      <c r="J60" s="20"/>
      <c r="K60" s="20"/>
      <c r="L60" s="31" t="s">
        <v>65</v>
      </c>
      <c r="M60" s="28">
        <f>SUM(M37:M59)</f>
        <v>2110.65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M60</f>
        <v>2110.65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0.64</v>
      </c>
      <c r="E65" t="s">
        <v>14</v>
      </c>
      <c r="F65" s="11">
        <f>B65*D65</f>
        <v>2196.288</v>
      </c>
    </row>
    <row r="66" spans="1:6" s="53" customFormat="1" ht="12.75">
      <c r="A66" s="61" t="s">
        <v>77</v>
      </c>
      <c r="B66" s="61"/>
      <c r="C66" s="61"/>
      <c r="D66" s="62"/>
      <c r="E66" s="61"/>
      <c r="F66" s="62">
        <v>0</v>
      </c>
    </row>
    <row r="67" spans="1:6" ht="12.75">
      <c r="A67" t="s">
        <v>83</v>
      </c>
      <c r="D67" s="11">
        <v>0</v>
      </c>
      <c r="F67" s="11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10305.614630566846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0.25</v>
      </c>
      <c r="E70" t="s">
        <v>14</v>
      </c>
      <c r="F70" s="11">
        <f>B70*D70</f>
        <v>857.925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1.25</v>
      </c>
      <c r="E73" t="s">
        <v>14</v>
      </c>
      <c r="F73" s="11">
        <f>B73*D73</f>
        <v>4289.625</v>
      </c>
    </row>
    <row r="74" spans="1:6" ht="12.75">
      <c r="A74" s="10" t="s">
        <v>29</v>
      </c>
      <c r="F74" s="32">
        <f>F70+F73</f>
        <v>5147.55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2.41</v>
      </c>
      <c r="E77" t="s">
        <v>14</v>
      </c>
      <c r="F77" s="11">
        <f>B77*D77</f>
        <v>8270.397</v>
      </c>
    </row>
    <row r="78" spans="1:6" ht="12.75">
      <c r="A78" s="10" t="s">
        <v>32</v>
      </c>
      <c r="F78" s="32">
        <f>SUM(F77)</f>
        <v>8270.397</v>
      </c>
    </row>
    <row r="79" spans="1:6" ht="12.75">
      <c r="A79" s="48" t="s">
        <v>76</v>
      </c>
      <c r="B79" s="49"/>
      <c r="C79" s="49"/>
      <c r="D79" s="50">
        <v>2.83</v>
      </c>
      <c r="E79" s="49"/>
      <c r="F79" s="51">
        <f>D79*E33</f>
        <v>9711.711</v>
      </c>
    </row>
    <row r="80" spans="1:6" ht="12.75">
      <c r="A80" s="1" t="s">
        <v>33</v>
      </c>
      <c r="B80" s="1"/>
      <c r="F80" s="32">
        <f>F52+F56+F68+F74+F78+F79</f>
        <v>53675.42263056684</v>
      </c>
    </row>
    <row r="81" spans="1:9" ht="12.75">
      <c r="A81" s="1" t="s">
        <v>125</v>
      </c>
      <c r="B81" s="36"/>
      <c r="C81" s="36">
        <v>0.058</v>
      </c>
      <c r="D81" s="1"/>
      <c r="E81" s="1"/>
      <c r="F81" s="32">
        <f>F80*5.8%</f>
        <v>3113.1745125728767</v>
      </c>
      <c r="I81" s="7"/>
    </row>
    <row r="82" spans="1:9" ht="12.75">
      <c r="A82" s="1"/>
      <c r="B82" s="36" t="s">
        <v>128</v>
      </c>
      <c r="C82" s="36"/>
      <c r="D82" s="1"/>
      <c r="E82" s="59"/>
      <c r="F82" s="60">
        <v>2705.05</v>
      </c>
      <c r="I82" s="7"/>
    </row>
    <row r="83" spans="1:9" ht="12.75">
      <c r="A83" s="1"/>
      <c r="B83" s="36" t="s">
        <v>129</v>
      </c>
      <c r="C83" s="36"/>
      <c r="D83" s="1"/>
      <c r="E83" s="59"/>
      <c r="F83" s="60">
        <v>478.13</v>
      </c>
      <c r="I83" s="7"/>
    </row>
    <row r="84" spans="1:9" ht="12.75">
      <c r="A84" s="1"/>
      <c r="B84" s="36" t="s">
        <v>130</v>
      </c>
      <c r="C84" s="36"/>
      <c r="D84" s="1"/>
      <c r="E84" s="59"/>
      <c r="F84" s="60">
        <v>2705.05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62676.82714313972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43800</v>
      </c>
      <c r="C87" s="40">
        <v>-482623</v>
      </c>
      <c r="D87" s="44">
        <f>F44</f>
        <v>57120.98</v>
      </c>
      <c r="E87" s="44">
        <f>F85</f>
        <v>62676.82714313972</v>
      </c>
      <c r="F87" s="45">
        <f>C87+D87-E87</f>
        <v>-488178.84714313975</v>
      </c>
    </row>
    <row r="89" spans="1:6" ht="13.5" thickBot="1">
      <c r="A89" t="s">
        <v>110</v>
      </c>
      <c r="C89" s="57">
        <v>43435</v>
      </c>
      <c r="D89" s="8" t="s">
        <v>111</v>
      </c>
      <c r="E89" s="57">
        <v>43465</v>
      </c>
      <c r="F89" t="s">
        <v>112</v>
      </c>
    </row>
    <row r="90" spans="1:7" ht="13.5" thickBot="1">
      <c r="A90" t="s">
        <v>113</v>
      </c>
      <c r="F90" s="58">
        <f>E87</f>
        <v>62676.82714313972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2017-08-21T12:47:09Z</cp:lastPrinted>
  <dcterms:created xsi:type="dcterms:W3CDTF">2008-08-18T07:30:19Z</dcterms:created>
  <dcterms:modified xsi:type="dcterms:W3CDTF">2019-03-19T10:14:13Z</dcterms:modified>
  <cp:category/>
  <cp:version/>
  <cp:contentType/>
  <cp:contentStatus/>
</cp:coreProperties>
</file>