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<sst xmlns="http://schemas.openxmlformats.org/spreadsheetml/2006/main" count="187" uniqueCount="162">
  <si>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</si>
  <si>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</si>
  <si>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</si>
  <si>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</si>
  <si>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</si>
  <si>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</si>
  <si>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</si>
  <si>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</si>
  <si>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</si>
  <si>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</si>
  <si>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</si>
  <si>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</si>
  <si>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</si>
  <si>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</si>
  <si>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</si>
  <si>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</si>
  <si>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</si>
  <si>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</si>
  <si>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</si>
  <si>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</si>
  <si>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</si>
  <si>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</si>
  <si>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</si>
  <si>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</si>
  <si>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</si>
  <si>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</si>
  <si>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</si>
  <si>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</si>
  <si>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</si>
  <si>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</si>
  <si>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</si>
  <si>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</si>
  <si>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</si>
  <si>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</si>
  <si>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</si>
  <si>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</si>
  <si>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</si>
  <si>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</si>
  <si>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</si>
  <si>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</si>
  <si>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</si>
  <si>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</si>
  <si>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</si>
  <si>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</si>
  <si>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</si>
  <si>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</si>
  <si>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</si>
  <si>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</si>
  <si>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</si>
  <si>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</si>
  <si>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</si>
  <si>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</si>
  <si>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</si>
  <si>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</si>
  <si>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</si>
  <si>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</si>
  <si>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</si>
  <si>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</si>
  <si>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</si>
  <si>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</si>
  <si>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</si>
  <si>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</si>
  <si>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</si>
  <si>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</si>
  <si>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</si>
  <si>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</si>
  <si>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</si>
  <si>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</si>
  <si>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</si>
  <si>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</si>
  <si>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</si>
  <si>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</si>
  <si>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</si>
  <si>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</si>
  <si>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</si>
  <si>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</si>
  <si>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</si>
  <si>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</si>
  <si>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</si>
  <si>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</si>
  <si>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</si>
  <si>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</si>
  <si>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</si>
  <si>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</si>
  <si>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</si>
  <si>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</si>
  <si>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</si>
  <si>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</si>
  <si>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</si>
  <si>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</si>
  <si>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</si>
  <si>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</si>
  <si>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</si>
  <si>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</si>
  <si>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</si>
  <si>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</si>
  <si>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</si>
  <si>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</si>
  <si>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</si>
  <si>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</si>
  <si>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</si>
  <si>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</si>
  <si>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</si>
  <si>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</si>
  <si>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</si>
  <si>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</si>
  <si>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</si>
  <si>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</si>
  <si>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</si>
  <si>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</si>
  <si>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</si>
  <si>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</si>
  <si>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</si>
  <si>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</si>
  <si>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</si>
  <si>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</si>
  <si>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</si>
  <si>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</si>
  <si>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</si>
  <si>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</si>
  <si>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</si>
  <si>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</si>
  <si>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</si>
  <si>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</si>
  <si>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</si>
  <si>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</si>
  <si>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</si>
  <si>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</si>
  <si>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</si>
  <si>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</si>
  <si>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</si>
  <si>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</si>
  <si>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</si>
  <si>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</si>
  <si>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</si>
  <si>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</si>
  <si>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смена вентиля д 15 (2мп) кв.4</t>
  </si>
  <si>
    <t>смена труб д 20 м/пл (4мп) кв.4</t>
  </si>
  <si>
    <t>вентиль д 15</t>
  </si>
  <si>
    <t>2шт</t>
  </si>
  <si>
    <t>тройник 15</t>
  </si>
  <si>
    <t>1шт</t>
  </si>
  <si>
    <t>бочонок 15</t>
  </si>
  <si>
    <t>цанга</t>
  </si>
  <si>
    <t>4шт</t>
  </si>
  <si>
    <t xml:space="preserve">труба д 20 м/пл </t>
  </si>
  <si>
    <t>47мп</t>
  </si>
  <si>
    <t>смена труб д 50 на пвх (1мп) кв.23</t>
  </si>
  <si>
    <t>манжета 50</t>
  </si>
  <si>
    <t>труба д 50 пвх</t>
  </si>
  <si>
    <t>1мп</t>
  </si>
  <si>
    <t>уголок пвх</t>
  </si>
  <si>
    <t>3шт</t>
  </si>
  <si>
    <t>шинка</t>
  </si>
  <si>
    <t>смена ламп (8шт) п-д2,3</t>
  </si>
  <si>
    <t>лампа</t>
  </si>
  <si>
    <t>8шт</t>
  </si>
  <si>
    <t>патрона (1шт) п-д3</t>
  </si>
  <si>
    <t>смена эл. Провода (5мп) п-д3</t>
  </si>
  <si>
    <t xml:space="preserve">патрона </t>
  </si>
  <si>
    <t>эл.провод</t>
  </si>
  <si>
    <t>5мп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</si>
</sst>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55" sqref="M55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3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7.85</v>
      </c>
      <c r="M14" s="45">
        <f t="shared" si="0"/>
        <v>1197.1072589999999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1.91</v>
      </c>
      <c r="M16" s="45">
        <f t="shared" si="0"/>
        <v>291.2706834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20.169999999999998</v>
      </c>
      <c r="M20" s="34">
        <f>SUM(M6:M19)</f>
        <v>3075.8794157999996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25">
        <f>0.02*81</f>
        <v>1.62</v>
      </c>
      <c r="M24" s="33">
        <f>L24*126.87*1.202*1.15</f>
        <v>284.10328962</v>
      </c>
    </row>
    <row r="25" spans="1:13" ht="12.75">
      <c r="A25" t="s">
        <v>107</v>
      </c>
      <c r="J25" s="20">
        <v>2</v>
      </c>
      <c r="K25" s="20" t="s">
        <v>137</v>
      </c>
      <c r="L25" s="57">
        <f>4*1.55</f>
        <v>6.2</v>
      </c>
      <c r="M25" s="33">
        <f aca="true" t="shared" si="1" ref="M25:M38">L25*126.87*1.202*1.15</f>
        <v>1087.3088862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147</v>
      </c>
      <c r="L26" s="57">
        <v>1.33</v>
      </c>
      <c r="M26" s="33">
        <f t="shared" si="1"/>
        <v>233.24529333</v>
      </c>
    </row>
    <row r="27" spans="1:13" ht="12.75">
      <c r="A27" t="s">
        <v>109</v>
      </c>
      <c r="B27" s="1"/>
      <c r="C27" s="1"/>
      <c r="D27" s="1"/>
      <c r="J27" s="20">
        <v>4</v>
      </c>
      <c r="K27" s="20" t="s">
        <v>154</v>
      </c>
      <c r="L27" s="25">
        <f>0.08*7.1</f>
        <v>0.568</v>
      </c>
      <c r="M27" s="33">
        <f t="shared" si="1"/>
        <v>99.61152376799998</v>
      </c>
    </row>
    <row r="28" spans="1:13" ht="12.75">
      <c r="A28" t="s">
        <v>110</v>
      </c>
      <c r="B28" s="1"/>
      <c r="C28" s="8"/>
      <c r="D28" s="8"/>
      <c r="J28" s="20">
        <v>5</v>
      </c>
      <c r="K28" s="20" t="s">
        <v>157</v>
      </c>
      <c r="L28" s="25">
        <v>0.396</v>
      </c>
      <c r="M28" s="33">
        <f t="shared" si="1"/>
        <v>69.447470796</v>
      </c>
    </row>
    <row r="29" spans="1:13" ht="12.75">
      <c r="A29" t="s">
        <v>111</v>
      </c>
      <c r="J29" s="20">
        <v>6</v>
      </c>
      <c r="K29" s="20" t="s">
        <v>158</v>
      </c>
      <c r="L29" s="25">
        <f>0.05*19</f>
        <v>0.9500000000000001</v>
      </c>
      <c r="M29" s="33">
        <f t="shared" si="1"/>
        <v>166.60378095000002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11.064</v>
      </c>
      <c r="M39" s="34">
        <f>SUM(M24:M38)</f>
        <v>1940.3202446640003</v>
      </c>
    </row>
    <row r="40" spans="1:11" ht="12.75">
      <c r="A40" s="2" t="s">
        <v>6</v>
      </c>
      <c r="F40" s="11">
        <v>53520.42</v>
      </c>
      <c r="K40" s="1" t="s">
        <v>62</v>
      </c>
    </row>
    <row r="41" spans="1:13" ht="12.75">
      <c r="A41" t="s">
        <v>7</v>
      </c>
      <c r="F41" s="11">
        <v>53264.55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0.9952192079210141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138</v>
      </c>
      <c r="L43" s="25" t="s">
        <v>139</v>
      </c>
      <c r="M43" s="25">
        <f>2*281</f>
        <v>562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 t="s">
        <v>140</v>
      </c>
      <c r="L44" s="25" t="s">
        <v>141</v>
      </c>
      <c r="M44" s="25">
        <v>140</v>
      </c>
    </row>
    <row r="45" spans="1:13" ht="12.75">
      <c r="A45" s="3" t="s">
        <v>9</v>
      </c>
      <c r="B45" s="3"/>
      <c r="C45" s="3"/>
      <c r="D45" s="3"/>
      <c r="E45" s="1"/>
      <c r="F45" s="8">
        <f>F41+F43+F44</f>
        <v>54164.55</v>
      </c>
      <c r="J45" s="20">
        <v>3</v>
      </c>
      <c r="K45" s="20" t="s">
        <v>142</v>
      </c>
      <c r="L45" s="25" t="s">
        <v>139</v>
      </c>
      <c r="M45" s="45">
        <f>2*30</f>
        <v>60</v>
      </c>
    </row>
    <row r="46" spans="6:13" ht="12.75">
      <c r="F46" t="s">
        <v>73</v>
      </c>
      <c r="J46" s="20">
        <v>4</v>
      </c>
      <c r="K46" s="20" t="s">
        <v>143</v>
      </c>
      <c r="L46" s="25" t="s">
        <v>144</v>
      </c>
      <c r="M46" s="25">
        <f>4*159.55</f>
        <v>638.2</v>
      </c>
    </row>
    <row r="47" spans="2:13" ht="12.75">
      <c r="B47" s="1" t="s">
        <v>10</v>
      </c>
      <c r="C47" s="1"/>
      <c r="J47" s="20">
        <v>5</v>
      </c>
      <c r="K47" s="20" t="s">
        <v>145</v>
      </c>
      <c r="L47" s="25" t="s">
        <v>146</v>
      </c>
      <c r="M47" s="25">
        <f>4*85</f>
        <v>340</v>
      </c>
    </row>
    <row r="48" spans="10:13" ht="12.75">
      <c r="J48" s="20">
        <v>6</v>
      </c>
      <c r="K48" s="20" t="s">
        <v>148</v>
      </c>
      <c r="L48" s="25" t="s">
        <v>141</v>
      </c>
      <c r="M48" s="25">
        <v>30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 t="s">
        <v>149</v>
      </c>
      <c r="L49" s="25" t="s">
        <v>150</v>
      </c>
      <c r="M49" s="25">
        <v>62</v>
      </c>
    </row>
    <row r="50" spans="1:13" ht="12.75">
      <c r="A50" t="s">
        <v>12</v>
      </c>
      <c r="F50" s="11">
        <f>5850*1.202</f>
        <v>7031.7</v>
      </c>
      <c r="J50" s="20">
        <v>8</v>
      </c>
      <c r="K50" s="20" t="s">
        <v>151</v>
      </c>
      <c r="L50" s="25" t="s">
        <v>152</v>
      </c>
      <c r="M50" s="25">
        <f>3*11.6</f>
        <v>34.8</v>
      </c>
    </row>
    <row r="51" spans="1:13" ht="12.75">
      <c r="A51" s="6" t="s">
        <v>15</v>
      </c>
      <c r="F51" s="11">
        <f>3083.3*1.202</f>
        <v>3706.1266</v>
      </c>
      <c r="J51" s="20">
        <v>9</v>
      </c>
      <c r="K51" s="20" t="s">
        <v>153</v>
      </c>
      <c r="L51" s="25" t="s">
        <v>141</v>
      </c>
      <c r="M51" s="25">
        <v>56.65</v>
      </c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 t="s">
        <v>155</v>
      </c>
      <c r="L52" s="25" t="s">
        <v>156</v>
      </c>
      <c r="M52" s="25">
        <f>8*14</f>
        <v>112</v>
      </c>
    </row>
    <row r="53" spans="1:13" ht="12.75">
      <c r="A53" s="4" t="s">
        <v>34</v>
      </c>
      <c r="F53" s="32">
        <f>F50+F51+F52</f>
        <v>10737.8266</v>
      </c>
      <c r="J53" s="20">
        <v>12</v>
      </c>
      <c r="K53" s="20" t="s">
        <v>159</v>
      </c>
      <c r="L53" s="25" t="s">
        <v>141</v>
      </c>
      <c r="M53" s="25">
        <v>17.44</v>
      </c>
    </row>
    <row r="54" spans="1:13" ht="12.75">
      <c r="A54" s="4" t="s">
        <v>16</v>
      </c>
      <c r="J54" s="20">
        <v>13</v>
      </c>
      <c r="K54" s="20" t="s">
        <v>160</v>
      </c>
      <c r="L54" s="25" t="s">
        <v>161</v>
      </c>
      <c r="M54" s="25">
        <f>5*4</f>
        <v>20</v>
      </c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14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0.4</v>
      </c>
      <c r="E56" t="s">
        <v>14</v>
      </c>
      <c r="F56" s="11">
        <f>B56*D56</f>
        <v>382.96000000000004</v>
      </c>
      <c r="J56" s="20">
        <v>15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7290.449</v>
      </c>
      <c r="J57" s="20">
        <v>16</v>
      </c>
      <c r="K57" s="20"/>
      <c r="L57" s="25"/>
      <c r="M57" s="25"/>
    </row>
    <row r="58" spans="1:13" ht="12.75">
      <c r="A58" s="4" t="s">
        <v>18</v>
      </c>
      <c r="B58" s="4"/>
      <c r="J58" s="20">
        <v>17</v>
      </c>
      <c r="K58" s="20"/>
      <c r="L58" s="25"/>
      <c r="M58" s="25"/>
    </row>
    <row r="59" spans="1:13" ht="12.75">
      <c r="A59" t="s">
        <v>19</v>
      </c>
      <c r="C59" s="51">
        <v>184596</v>
      </c>
      <c r="D59">
        <v>228897.7</v>
      </c>
      <c r="E59">
        <v>3471.1</v>
      </c>
      <c r="F59" s="35">
        <f>C59/D59*E59</f>
        <v>2799.290580901424</v>
      </c>
      <c r="J59" s="20">
        <v>18</v>
      </c>
      <c r="K59" s="20"/>
      <c r="L59" s="25"/>
      <c r="M59" s="25"/>
    </row>
    <row r="60" spans="1:13" ht="12.75">
      <c r="A60" t="s">
        <v>20</v>
      </c>
      <c r="F60" s="35">
        <f>M20</f>
        <v>3075.8794157999996</v>
      </c>
      <c r="J60" s="20"/>
      <c r="K60" s="20"/>
      <c r="L60" s="31" t="s">
        <v>65</v>
      </c>
      <c r="M60" s="28">
        <f>SUM(M43:M59)</f>
        <v>2073.09</v>
      </c>
    </row>
    <row r="61" spans="1:6" ht="12.75">
      <c r="A61" t="s">
        <v>21</v>
      </c>
      <c r="F61" s="11">
        <f>M39</f>
        <v>1940.3202446640003</v>
      </c>
    </row>
    <row r="62" spans="1:6" ht="12.75">
      <c r="A62" t="s">
        <v>74</v>
      </c>
      <c r="F62" s="5">
        <f>1*600*1.202</f>
        <v>721.1999999999999</v>
      </c>
    </row>
    <row r="63" spans="1:6" ht="12.75">
      <c r="A63" t="s">
        <v>22</v>
      </c>
      <c r="F63" s="5">
        <f>M60</f>
        <v>2073.09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3471.1</v>
      </c>
      <c r="C66" t="s">
        <v>13</v>
      </c>
      <c r="D66" s="11">
        <v>0.25</v>
      </c>
      <c r="E66" t="s">
        <v>14</v>
      </c>
      <c r="F66" s="11">
        <f>B66*D66</f>
        <v>867.775</v>
      </c>
    </row>
    <row r="67" spans="1:6" s="58" customFormat="1" ht="12.75">
      <c r="A67" s="58" t="s">
        <v>79</v>
      </c>
      <c r="D67" s="59"/>
      <c r="F67" s="59">
        <v>0</v>
      </c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11477.555241365424</v>
      </c>
    </row>
    <row r="70" ht="12.75">
      <c r="A70" s="4" t="s">
        <v>26</v>
      </c>
    </row>
    <row r="71" spans="1:6" ht="12.75">
      <c r="A71" t="s">
        <v>27</v>
      </c>
      <c r="B71">
        <v>3471.1</v>
      </c>
      <c r="C71" t="s">
        <v>71</v>
      </c>
      <c r="D71" s="5">
        <v>0.28</v>
      </c>
      <c r="E71" t="s">
        <v>14</v>
      </c>
      <c r="F71" s="11">
        <f>B71*D71</f>
        <v>971.908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3471.1</v>
      </c>
      <c r="C74" t="s">
        <v>13</v>
      </c>
      <c r="D74" s="11">
        <v>1.13</v>
      </c>
      <c r="E74" t="s">
        <v>14</v>
      </c>
      <c r="F74" s="11">
        <f>B74*D74</f>
        <v>3922.3429999999994</v>
      </c>
    </row>
    <row r="75" spans="1:6" ht="12.75">
      <c r="A75" s="4" t="s">
        <v>29</v>
      </c>
      <c r="F75" s="32">
        <f>F71+F74</f>
        <v>4894.250999999999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2.27</v>
      </c>
      <c r="E78" t="s">
        <v>14</v>
      </c>
      <c r="F78" s="11">
        <f>B78*D78</f>
        <v>7879.397</v>
      </c>
    </row>
    <row r="79" spans="1:6" ht="12.75">
      <c r="A79" s="4" t="s">
        <v>32</v>
      </c>
      <c r="F79" s="32">
        <f>SUM(F78)</f>
        <v>7879.397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42279.47884136542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2452.209772799194</v>
      </c>
    </row>
    <row r="83" spans="1:6" ht="12.75">
      <c r="A83" s="1"/>
      <c r="B83" s="36" t="s">
        <v>128</v>
      </c>
      <c r="C83" s="36"/>
      <c r="D83" s="1"/>
      <c r="E83" s="60"/>
      <c r="F83" s="61">
        <v>2466.2</v>
      </c>
    </row>
    <row r="84" spans="1:6" ht="12.75">
      <c r="A84" s="1"/>
      <c r="B84" s="36" t="s">
        <v>129</v>
      </c>
      <c r="C84" s="36"/>
      <c r="D84" s="1"/>
      <c r="E84" s="60"/>
      <c r="F84" s="61">
        <v>485.71</v>
      </c>
    </row>
    <row r="85" spans="1:6" ht="12.75">
      <c r="A85" s="1"/>
      <c r="B85" s="36" t="s">
        <v>130</v>
      </c>
      <c r="C85" s="36"/>
      <c r="D85" s="1"/>
      <c r="E85" s="60"/>
      <c r="F85" s="61">
        <v>3573.52</v>
      </c>
    </row>
    <row r="86" spans="1:6" ht="15">
      <c r="A86" s="12" t="s">
        <v>35</v>
      </c>
      <c r="B86" s="12"/>
      <c r="C86" s="12"/>
      <c r="D86" s="12"/>
      <c r="E86" s="12"/>
      <c r="F86" s="42">
        <f>F81+F82+F83+F84+F85</f>
        <v>51257.1186141646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43160</v>
      </c>
      <c r="C88" s="40">
        <v>-281896</v>
      </c>
      <c r="D88" s="43">
        <f>F45</f>
        <v>54164.55</v>
      </c>
      <c r="E88" s="43">
        <f>F86</f>
        <v>51257.1186141646</v>
      </c>
      <c r="F88" s="44">
        <f>C88+D88-E88</f>
        <v>-278988.5686141646</v>
      </c>
    </row>
    <row r="90" spans="1:6" ht="13.5" thickBot="1">
      <c r="A90" t="s">
        <v>112</v>
      </c>
      <c r="C90" s="53">
        <v>43160</v>
      </c>
      <c r="D90" s="8" t="s">
        <v>113</v>
      </c>
      <c r="E90" s="53" t="s">
        <v>135</v>
      </c>
      <c r="F90" t="s">
        <v>114</v>
      </c>
    </row>
    <row r="91" spans="1:7" ht="13.5" thickBot="1">
      <c r="A91" t="s">
        <v>115</v>
      </c>
      <c r="F91" s="54">
        <f>E88</f>
        <v>51257.1186141646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2017-08-21T12:46:56Z</cp:lastPrinted>
  <dcterms:created xsi:type="dcterms:W3CDTF">2008-08-18T07:30:19Z</dcterms:created>
  <dcterms:modified xsi:type="dcterms:W3CDTF">2018-05-22T08:29:10Z</dcterms:modified>
  <cp:category/>
  <cp:version/>
  <cp:contentType/>
  <cp:contentStatus/>
</cp:coreProperties>
</file>