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<sst xmlns="http://schemas.openxmlformats.org/spreadsheetml/2006/main" count="191" uniqueCount="161">
  <si>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</si>
  <si>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</si>
  <si>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</si>
  <si>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</si>
  <si>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</si>
  <si>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</si>
  <si>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</si>
  <si>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</si>
  <si>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</si>
  <si>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</si>
  <si>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</si>
  <si>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</si>
  <si>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</si>
  <si>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</si>
  <si>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</si>
  <si>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</si>
  <si>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</si>
  <si>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</si>
  <si>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</si>
  <si>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</si>
  <si>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</si>
  <si>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</si>
  <si>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</si>
  <si>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</si>
  <si>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</si>
  <si>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</si>
  <si>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</si>
  <si>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</si>
  <si>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</si>
  <si>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</si>
  <si>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</si>
  <si>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</si>
  <si>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</si>
  <si>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</si>
  <si>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</si>
  <si>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</si>
  <si>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</si>
  <si>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</si>
  <si>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</si>
  <si>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</si>
  <si>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</si>
  <si>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</si>
  <si>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</si>
  <si>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</si>
  <si>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</si>
  <si>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</si>
  <si>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</si>
  <si>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</si>
  <si>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</si>
  <si>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</si>
  <si>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</si>
  <si>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</si>
  <si>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</si>
  <si>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</si>
  <si>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</si>
  <si>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</si>
  <si>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</si>
  <si>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</si>
  <si>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</si>
  <si>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</si>
  <si>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</si>
  <si>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</si>
  <si>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</si>
  <si>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</si>
  <si>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</si>
  <si>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</si>
  <si>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</si>
  <si>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</si>
  <si>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</si>
  <si>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</si>
  <si>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</si>
  <si>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</si>
  <si>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</si>
  <si>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</si>
  <si>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</si>
  <si>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</si>
  <si>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</si>
  <si>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</si>
  <si>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</si>
  <si>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</si>
  <si>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</si>
  <si>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</si>
  <si>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</si>
  <si>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</si>
  <si>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</si>
  <si>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</si>
  <si>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</si>
  <si>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</si>
  <si>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</si>
  <si>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</si>
  <si>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</si>
  <si>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</si>
  <si>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</si>
  <si>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</si>
  <si>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</si>
  <si>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</si>
  <si>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</si>
  <si>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</si>
  <si>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</si>
  <si>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</si>
  <si>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</si>
  <si>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</si>
  <si>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</si>
  <si>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</si>
  <si>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</si>
  <si>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</si>
  <si>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</si>
  <si>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</si>
  <si>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</si>
  <si>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</si>
  <si>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</si>
  <si>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</si>
  <si>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</si>
  <si>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</si>
  <si>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</si>
  <si>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</si>
  <si>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</si>
  <si>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</si>
  <si>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</si>
  <si>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</si>
  <si>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</si>
  <si>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</si>
  <si>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</si>
  <si>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</si>
  <si>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</si>
  <si>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</si>
  <si>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</si>
  <si>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</si>
  <si>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</si>
  <si>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</si>
  <si>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</si>
  <si>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</si>
  <si>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</si>
  <si>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</si>
  <si>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</si>
  <si>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 xml:space="preserve">устр-во врезки д 50 (1шт) </t>
  </si>
  <si>
    <t>муфта 50</t>
  </si>
  <si>
    <t>2шт</t>
  </si>
  <si>
    <t>крепление 50</t>
  </si>
  <si>
    <t>1шт</t>
  </si>
  <si>
    <t>врезка 50</t>
  </si>
  <si>
    <t>электроды</t>
  </si>
  <si>
    <t>3кг</t>
  </si>
  <si>
    <t>полуотвод 63</t>
  </si>
  <si>
    <t xml:space="preserve">устр-во врезки д 15 (2шт) </t>
  </si>
  <si>
    <t>врезка 15</t>
  </si>
  <si>
    <t>вентиль д 15</t>
  </si>
  <si>
    <t>смена вентиля 15 (2шт)</t>
  </si>
  <si>
    <t>Промывка, опрессовка системы отопления</t>
  </si>
  <si>
    <t>Демонтаж. Монтаж эл.узла при смене сопла (1шт)</t>
  </si>
  <si>
    <t>маслянная окраска эл.узла.</t>
  </si>
  <si>
    <t>краска зеленая 0,9кг</t>
  </si>
  <si>
    <t>3шт</t>
  </si>
  <si>
    <t>смена ламп (4шт)</t>
  </si>
  <si>
    <t>лампа</t>
  </si>
  <si>
    <t>4шт</t>
  </si>
  <si>
    <t>побелка деревьев</t>
  </si>
  <si>
    <t>известь</t>
  </si>
  <si>
    <t>4кг</t>
  </si>
  <si>
    <t>ремонт эл.щита (1шт) п-д1</t>
  </si>
  <si>
    <t>пакетник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</si>
</sst>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L6*126.87*1.202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875.3370276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347.69484719999997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51">
        <f t="shared" si="0"/>
        <v>437.6685138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51">
        <f t="shared" si="0"/>
        <v>914.98644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164.69755920000003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18.47</v>
      </c>
      <c r="M20" s="34">
        <f>SUM(M6:M19)</f>
        <v>2816.6332577999997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60">
        <v>6.43</v>
      </c>
      <c r="M24" s="33">
        <f>L24*126.87*1.202*1.15</f>
        <v>1127.6445384299998</v>
      </c>
    </row>
    <row r="25" spans="1:13" ht="12.75">
      <c r="A25" t="s">
        <v>106</v>
      </c>
      <c r="J25" s="36">
        <v>2</v>
      </c>
      <c r="K25" s="35" t="s">
        <v>144</v>
      </c>
      <c r="L25" s="60">
        <f>2*4.46</f>
        <v>8.92</v>
      </c>
      <c r="M25" s="33">
        <f aca="true" t="shared" si="1" ref="M25:M36">L25*126.87*1.202*1.15</f>
        <v>1564.3218169199997</v>
      </c>
    </row>
    <row r="26" spans="1:13" ht="12.75">
      <c r="A26" t="s">
        <v>107</v>
      </c>
      <c r="J26" s="36">
        <v>3</v>
      </c>
      <c r="K26" s="35" t="s">
        <v>147</v>
      </c>
      <c r="L26" s="60">
        <v>1.62</v>
      </c>
      <c r="M26" s="33">
        <f t="shared" si="1"/>
        <v>284.10328962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 t="s">
        <v>148</v>
      </c>
      <c r="L27" s="63">
        <v>89.55</v>
      </c>
      <c r="M27" s="33">
        <f t="shared" si="1"/>
        <v>15704.598509549998</v>
      </c>
    </row>
    <row r="28" spans="1:13" ht="12.75">
      <c r="A28" t="s">
        <v>109</v>
      </c>
      <c r="B28" s="1"/>
      <c r="C28" s="1"/>
      <c r="D28" s="1"/>
      <c r="J28" s="36">
        <v>5</v>
      </c>
      <c r="K28" s="35" t="s">
        <v>149</v>
      </c>
      <c r="L28" s="23">
        <v>3.12</v>
      </c>
      <c r="M28" s="33">
        <f t="shared" si="1"/>
        <v>547.16189112</v>
      </c>
    </row>
    <row r="29" spans="1:13" ht="12.75">
      <c r="A29" t="s">
        <v>110</v>
      </c>
      <c r="B29" s="1"/>
      <c r="C29" s="8"/>
      <c r="D29" s="8"/>
      <c r="J29" s="36">
        <v>6</v>
      </c>
      <c r="K29" s="35" t="s">
        <v>150</v>
      </c>
      <c r="L29" s="23">
        <v>2.45</v>
      </c>
      <c r="M29" s="33">
        <f t="shared" si="1"/>
        <v>429.66238244999994</v>
      </c>
    </row>
    <row r="30" spans="10:13" ht="12.75">
      <c r="J30" s="36">
        <v>7</v>
      </c>
      <c r="K30" s="20" t="s">
        <v>153</v>
      </c>
      <c r="L30" s="23">
        <f>0.04*7.1</f>
        <v>0.284</v>
      </c>
      <c r="M30" s="33">
        <f t="shared" si="1"/>
        <v>49.80576188399999</v>
      </c>
    </row>
    <row r="31" spans="2:13" ht="12.75">
      <c r="B31" t="s">
        <v>0</v>
      </c>
      <c r="J31" s="36">
        <v>8</v>
      </c>
      <c r="K31" s="16" t="s">
        <v>156</v>
      </c>
      <c r="L31" s="23">
        <v>1.85</v>
      </c>
      <c r="M31" s="33">
        <f t="shared" si="1"/>
        <v>324.43894185000005</v>
      </c>
    </row>
    <row r="32" spans="10:13" ht="12.75">
      <c r="J32" s="36">
        <v>9</v>
      </c>
      <c r="K32" s="16" t="s">
        <v>159</v>
      </c>
      <c r="L32" s="23">
        <v>4.83</v>
      </c>
      <c r="M32" s="33">
        <f t="shared" si="1"/>
        <v>847.0486968299999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16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119.054</v>
      </c>
      <c r="M37" s="34">
        <f>SUM(M24:M36)</f>
        <v>20878.785828653992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30485.19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22453.86</v>
      </c>
      <c r="J41" s="20">
        <v>1</v>
      </c>
      <c r="K41" s="20" t="s">
        <v>136</v>
      </c>
      <c r="L41" s="25" t="s">
        <v>137</v>
      </c>
      <c r="M41" s="25">
        <f>2*1500</f>
        <v>3000</v>
      </c>
    </row>
    <row r="42" spans="2:13" ht="12.75">
      <c r="B42" t="s">
        <v>8</v>
      </c>
      <c r="F42" s="9">
        <f>F41/F40</f>
        <v>0.7365497804015655</v>
      </c>
      <c r="J42" s="20">
        <v>2</v>
      </c>
      <c r="K42" s="20" t="s">
        <v>138</v>
      </c>
      <c r="L42" s="25" t="s">
        <v>139</v>
      </c>
      <c r="M42" s="25">
        <f>1*1943</f>
        <v>1943</v>
      </c>
    </row>
    <row r="43" spans="1:13" ht="12.75">
      <c r="A43" s="7" t="s">
        <v>126</v>
      </c>
      <c r="B43" s="7"/>
      <c r="C43" s="7"/>
      <c r="D43" s="7"/>
      <c r="E43" s="7"/>
      <c r="F43" s="5">
        <f>(439*13.87)+250+400</f>
        <v>6738.929999999999</v>
      </c>
      <c r="J43" s="20">
        <v>3</v>
      </c>
      <c r="K43" s="20" t="s">
        <v>140</v>
      </c>
      <c r="L43" s="25" t="s">
        <v>139</v>
      </c>
      <c r="M43" s="25">
        <v>82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29192.79</v>
      </c>
      <c r="J44" s="20">
        <v>4</v>
      </c>
      <c r="K44" s="20" t="s">
        <v>141</v>
      </c>
      <c r="L44" s="25" t="s">
        <v>142</v>
      </c>
      <c r="M44" s="25">
        <f>3*155</f>
        <v>465</v>
      </c>
    </row>
    <row r="45" spans="10:13" ht="12.75">
      <c r="J45" s="20">
        <v>5</v>
      </c>
      <c r="K45" s="20" t="s">
        <v>143</v>
      </c>
      <c r="L45" s="25" t="s">
        <v>137</v>
      </c>
      <c r="M45" s="25">
        <f>2*125</f>
        <v>250</v>
      </c>
    </row>
    <row r="46" spans="2:13" ht="12.75">
      <c r="B46" s="1" t="s">
        <v>10</v>
      </c>
      <c r="C46" s="1"/>
      <c r="J46" s="20">
        <v>6</v>
      </c>
      <c r="K46" s="20" t="s">
        <v>143</v>
      </c>
      <c r="L46" s="25" t="s">
        <v>139</v>
      </c>
      <c r="M46" s="25">
        <v>141.2</v>
      </c>
    </row>
    <row r="47" spans="10:13" ht="12.75">
      <c r="J47" s="20">
        <v>7</v>
      </c>
      <c r="K47" s="20" t="s">
        <v>145</v>
      </c>
      <c r="L47" s="25" t="s">
        <v>137</v>
      </c>
      <c r="M47" s="25">
        <f>2*36.49</f>
        <v>72.98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146</v>
      </c>
      <c r="L48" s="25" t="s">
        <v>137</v>
      </c>
      <c r="M48" s="25">
        <f>2*281.67</f>
        <v>563.34</v>
      </c>
    </row>
    <row r="49" spans="1:13" ht="12.75">
      <c r="A49" t="s">
        <v>12</v>
      </c>
      <c r="F49" s="11">
        <f>(3920+480)*1.202</f>
        <v>5288.8</v>
      </c>
      <c r="J49" s="20">
        <v>9</v>
      </c>
      <c r="K49" s="20" t="s">
        <v>151</v>
      </c>
      <c r="L49" s="25" t="s">
        <v>152</v>
      </c>
      <c r="M49" s="25">
        <f>3*156.31</f>
        <v>468.93</v>
      </c>
    </row>
    <row r="50" spans="1:13" ht="12.75">
      <c r="A50" s="6" t="s">
        <v>15</v>
      </c>
      <c r="F50" s="11">
        <f>1600*1.202</f>
        <v>1923.1999999999998</v>
      </c>
      <c r="J50" s="20">
        <v>10</v>
      </c>
      <c r="K50" s="20" t="s">
        <v>154</v>
      </c>
      <c r="L50" s="25" t="s">
        <v>155</v>
      </c>
      <c r="M50" s="25">
        <f>4*14.61</f>
        <v>58.44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11</v>
      </c>
      <c r="K51" s="20" t="s">
        <v>157</v>
      </c>
      <c r="L51" s="25" t="s">
        <v>158</v>
      </c>
      <c r="M51" s="25">
        <v>36.64</v>
      </c>
    </row>
    <row r="52" spans="1:13" ht="12.75">
      <c r="A52" s="4" t="s">
        <v>33</v>
      </c>
      <c r="B52" s="1"/>
      <c r="F52" s="32">
        <f>F49+F50+F51</f>
        <v>7212</v>
      </c>
      <c r="J52" s="20">
        <v>12</v>
      </c>
      <c r="K52" s="20" t="s">
        <v>160</v>
      </c>
      <c r="L52" s="25" t="s">
        <v>139</v>
      </c>
      <c r="M52" s="25">
        <v>127.17</v>
      </c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4182.98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4182.98</v>
      </c>
      <c r="J56" s="20"/>
      <c r="K56" s="20"/>
      <c r="L56" s="31" t="s">
        <v>64</v>
      </c>
      <c r="M56" s="28">
        <f>SUM(M41:M55)</f>
        <v>7208.7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184596</v>
      </c>
      <c r="D58">
        <v>228897.7</v>
      </c>
      <c r="E58">
        <v>2102</v>
      </c>
      <c r="F58" s="37">
        <f>C58/D58*E58</f>
        <v>1695.1712140401585</v>
      </c>
    </row>
    <row r="59" spans="1:6" ht="12.75">
      <c r="A59" t="s">
        <v>20</v>
      </c>
      <c r="F59" s="37">
        <f>M20</f>
        <v>2816.6332577999997</v>
      </c>
    </row>
    <row r="60" spans="1:6" ht="12.75">
      <c r="A60" t="s">
        <v>21</v>
      </c>
      <c r="F60" s="11">
        <f>M37</f>
        <v>20878.785828653992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M56</f>
        <v>7208.7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0.35</v>
      </c>
      <c r="E65" t="s">
        <v>14</v>
      </c>
      <c r="F65" s="5">
        <f>B65*D65</f>
        <v>735.6999999999999</v>
      </c>
    </row>
    <row r="66" spans="1:6" ht="12.75">
      <c r="A66" s="54" t="s">
        <v>75</v>
      </c>
      <c r="B66" s="54"/>
      <c r="C66" s="54"/>
      <c r="D66" s="58"/>
      <c r="E66" s="54"/>
      <c r="F66" s="59">
        <v>0</v>
      </c>
    </row>
    <row r="67" spans="1:6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33334.99030049415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0.26</v>
      </c>
      <c r="E70" t="s">
        <v>14</v>
      </c>
      <c r="F70" s="47">
        <f>B70*D70</f>
        <v>546.52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0.9</v>
      </c>
      <c r="E73" t="s">
        <v>14</v>
      </c>
      <c r="F73" s="11">
        <f>B73*D73</f>
        <v>1891.8</v>
      </c>
    </row>
    <row r="74" spans="1:6" ht="12.75">
      <c r="A74" s="4" t="s">
        <v>29</v>
      </c>
      <c r="F74" s="32">
        <f>F70+F73</f>
        <v>2438.3199999999997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2.02</v>
      </c>
      <c r="E77" t="s">
        <v>14</v>
      </c>
      <c r="F77" s="5">
        <f>B77*D77</f>
        <v>4246.04</v>
      </c>
    </row>
    <row r="78" spans="1:6" ht="12.75">
      <c r="A78" s="4" t="s">
        <v>31</v>
      </c>
      <c r="F78" s="8">
        <f>SUM(F77)</f>
        <v>4246.04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51414.330300494155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2982.0311574286607</v>
      </c>
      <c r="I81" s="7"/>
    </row>
    <row r="82" spans="1:9" ht="12.75">
      <c r="A82" s="1"/>
      <c r="B82" s="38" t="s">
        <v>128</v>
      </c>
      <c r="C82" s="50"/>
      <c r="D82" s="1"/>
      <c r="E82" s="61"/>
      <c r="F82" s="62">
        <v>1901.9</v>
      </c>
      <c r="I82" s="7"/>
    </row>
    <row r="83" spans="1:9" ht="12.75">
      <c r="A83" s="1"/>
      <c r="B83" s="38" t="s">
        <v>129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130</v>
      </c>
      <c r="C84" s="50"/>
      <c r="D84" s="1"/>
      <c r="E84" s="61"/>
      <c r="F84" s="62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4">
        <f>F80+F81+F82+F83+F84</f>
        <v>56486.80145792282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43221</v>
      </c>
      <c r="C87" s="42">
        <v>230369</v>
      </c>
      <c r="D87" s="45">
        <f>F44</f>
        <v>29192.79</v>
      </c>
      <c r="E87" s="45">
        <f>F85</f>
        <v>56486.80145792282</v>
      </c>
      <c r="F87" s="46">
        <f>C87+D87-E87</f>
        <v>203074.9885420772</v>
      </c>
    </row>
    <row r="89" spans="1:6" ht="13.5" thickBot="1">
      <c r="A89" t="s">
        <v>111</v>
      </c>
      <c r="C89" s="56">
        <v>43221</v>
      </c>
      <c r="D89" s="8" t="s">
        <v>112</v>
      </c>
      <c r="E89" s="56">
        <v>43251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2018-07-26T12:48:13Z</dcterms:modified>
  <cp:category/>
  <cp:version/>
  <cp:contentType/>
  <cp:contentStatus/>
</cp:coreProperties>
</file>