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<sst xmlns="http://schemas.openxmlformats.org/spreadsheetml/2006/main" count="177" uniqueCount="150">
  <si>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</si>
  <si>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</si>
  <si>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</si>
  <si>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</si>
  <si>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</si>
  <si>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</si>
  <si>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</si>
  <si>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</si>
  <si>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</si>
  <si>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</si>
  <si>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</si>
  <si>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</si>
  <si>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</si>
  <si>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</si>
  <si>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</si>
  <si>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</si>
  <si>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</si>
  <si>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</si>
  <si>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</si>
  <si>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</si>
  <si>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</si>
  <si>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</si>
  <si>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</si>
  <si>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</si>
  <si>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</si>
  <si>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</si>
  <si>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</si>
  <si>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</si>
  <si>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</si>
  <si>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</si>
  <si>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</si>
  <si>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</si>
  <si>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</si>
  <si>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</si>
  <si>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</si>
  <si>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</si>
  <si>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</si>
  <si>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</si>
  <si>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</si>
  <si>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</si>
  <si>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</si>
  <si>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</si>
  <si>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</si>
  <si>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</si>
  <si>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</si>
  <si>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</si>
  <si>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</si>
  <si>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</si>
  <si>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</si>
  <si>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</si>
  <si>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</si>
  <si>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</si>
  <si>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</si>
  <si>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</si>
  <si>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</si>
  <si>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</si>
  <si>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</si>
  <si>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</si>
  <si>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</si>
  <si>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</si>
  <si>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</si>
  <si>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</si>
  <si>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</si>
  <si>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</si>
  <si>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</si>
  <si>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</si>
  <si>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</si>
  <si>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</si>
  <si>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</si>
  <si>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</si>
  <si>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</si>
  <si>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</si>
  <si>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</si>
  <si>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</si>
  <si>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</si>
  <si>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</si>
  <si>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</si>
  <si>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</si>
  <si>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</si>
  <si>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</si>
  <si>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</si>
  <si>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</si>
  <si>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</si>
  <si>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</si>
  <si>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</si>
  <si>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</si>
  <si>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</si>
  <si>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</si>
  <si>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</si>
  <si>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</si>
  <si>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</si>
  <si>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</si>
  <si>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</si>
  <si>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</si>
  <si>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</si>
  <si>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</si>
  <si>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</si>
  <si>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</si>
  <si>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</si>
  <si>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</si>
  <si>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</si>
  <si>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</si>
  <si>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</si>
  <si>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</si>
  <si>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</si>
  <si>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</si>
  <si>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</si>
  <si>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</si>
  <si>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</si>
  <si>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</si>
  <si>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</si>
  <si>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</si>
  <si>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</si>
  <si>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</si>
  <si>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</si>
  <si>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</si>
  <si>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</si>
  <si>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</si>
  <si>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</si>
  <si>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</si>
  <si>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</si>
  <si>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</si>
  <si>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</si>
  <si>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</si>
  <si>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</si>
  <si>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</si>
  <si>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</si>
  <si>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</si>
  <si>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</si>
  <si>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</si>
  <si>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</si>
  <si>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</si>
  <si>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2018 г.</t>
  </si>
  <si>
    <t>за   январь  2018 г.</t>
  </si>
  <si>
    <t>ост.на 01.02</t>
  </si>
  <si>
    <t>отпуск</t>
  </si>
  <si>
    <t>смена труб д 32 на п.пр. (4мп) кв.55 стояк</t>
  </si>
  <si>
    <t>труба д 32 п.пр.</t>
  </si>
  <si>
    <t>4мп</t>
  </si>
  <si>
    <t>тройник 32х20</t>
  </si>
  <si>
    <t>1шт</t>
  </si>
  <si>
    <t>муфта 20</t>
  </si>
  <si>
    <t>2шт</t>
  </si>
  <si>
    <t>муфта паячная 32</t>
  </si>
  <si>
    <t>муфта 32х25</t>
  </si>
  <si>
    <t>муфта 32х25 нер.</t>
  </si>
  <si>
    <t>бочонок 25</t>
  </si>
  <si>
    <t>смена ламп (10шт) п-д4,5</t>
  </si>
  <si>
    <t>лампа</t>
  </si>
  <si>
    <t>10шт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</si>
</sst>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J55" sqref="J55:M82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3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1</v>
      </c>
      <c r="F5" s="8" t="s">
        <v>131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</v>
      </c>
      <c r="M11" s="46">
        <f t="shared" si="0"/>
        <v>503.24254199999996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503.24254199999996</v>
      </c>
    </row>
    <row r="14" spans="1:13" ht="12.75">
      <c r="A14" t="s">
        <v>96</v>
      </c>
      <c r="J14" s="20">
        <v>5</v>
      </c>
      <c r="K14" s="19" t="s">
        <v>50</v>
      </c>
      <c r="L14" s="25">
        <v>8.47</v>
      </c>
      <c r="M14" s="46">
        <f t="shared" si="0"/>
        <v>1291.6558578000001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343.119915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17.82</v>
      </c>
      <c r="M20" s="32">
        <f>SUM(M6:M19)</f>
        <v>2717.5097268000004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>
        <f>0.04*156.46</f>
        <v>6.258400000000001</v>
      </c>
      <c r="M24" s="31">
        <f>L24*126.87*1.202*1.15</f>
        <v>1097.5506344184</v>
      </c>
    </row>
    <row r="25" spans="1:13" ht="12.75">
      <c r="A25" t="s">
        <v>106</v>
      </c>
      <c r="J25" s="20">
        <v>2</v>
      </c>
      <c r="K25" s="20" t="s">
        <v>147</v>
      </c>
      <c r="L25" s="46">
        <f>0.1*7.1</f>
        <v>0.71</v>
      </c>
      <c r="M25" s="31">
        <f aca="true" t="shared" si="1" ref="M25:M37">L25*126.87*1.202*1.15</f>
        <v>124.51440470999997</v>
      </c>
    </row>
    <row r="26" spans="1:13" ht="12.75">
      <c r="A26" t="s">
        <v>107</v>
      </c>
      <c r="J26" s="20">
        <v>3</v>
      </c>
      <c r="K26" s="20"/>
      <c r="L26" s="46"/>
      <c r="M26" s="31">
        <f t="shared" si="1"/>
        <v>0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46"/>
      <c r="M27" s="31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46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32">
        <f>SUM(L24:L37)</f>
        <v>6.968400000000001</v>
      </c>
      <c r="M38" s="32">
        <f>SUM(M24:M37)</f>
        <v>1222.0650391284</v>
      </c>
    </row>
    <row r="39" ht="12.75">
      <c r="K39" s="1" t="s">
        <v>62</v>
      </c>
    </row>
    <row r="40" spans="1:13" ht="12.75">
      <c r="A40" s="2" t="s">
        <v>6</v>
      </c>
      <c r="F40" s="11">
        <f>47773.18-1369.03</f>
        <v>46404.15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33985.91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0.7323894522364919</v>
      </c>
      <c r="J42" s="20">
        <v>1</v>
      </c>
      <c r="K42" s="20" t="s">
        <v>137</v>
      </c>
      <c r="L42" s="25" t="s">
        <v>138</v>
      </c>
      <c r="M42" s="25">
        <f>4*134.87</f>
        <v>539.48</v>
      </c>
    </row>
    <row r="43" spans="1:13" ht="12.75">
      <c r="A43" t="s">
        <v>126</v>
      </c>
      <c r="E43" s="58"/>
      <c r="F43" s="11">
        <f>250+400+250+(27.3*14.58)</f>
        <v>1298.034</v>
      </c>
      <c r="J43" s="20">
        <v>2</v>
      </c>
      <c r="K43" s="20" t="s">
        <v>139</v>
      </c>
      <c r="L43" s="25" t="s">
        <v>140</v>
      </c>
      <c r="M43" s="25">
        <f>1*15.5</f>
        <v>15.5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35283.944</v>
      </c>
      <c r="J44" s="20">
        <v>3</v>
      </c>
      <c r="K44" s="20" t="s">
        <v>141</v>
      </c>
      <c r="L44" s="23" t="s">
        <v>140</v>
      </c>
      <c r="M44" s="23">
        <v>90.85</v>
      </c>
    </row>
    <row r="45" spans="10:13" ht="12.75">
      <c r="J45" s="20">
        <v>4</v>
      </c>
      <c r="K45" s="20" t="s">
        <v>143</v>
      </c>
      <c r="L45" s="23" t="s">
        <v>142</v>
      </c>
      <c r="M45" s="23">
        <f>2*9</f>
        <v>18</v>
      </c>
    </row>
    <row r="46" spans="2:13" ht="12.75">
      <c r="B46" s="1" t="s">
        <v>10</v>
      </c>
      <c r="C46" s="1"/>
      <c r="J46" s="20">
        <v>5</v>
      </c>
      <c r="K46" s="20" t="s">
        <v>144</v>
      </c>
      <c r="L46" s="23" t="s">
        <v>140</v>
      </c>
      <c r="M46" s="23">
        <v>96</v>
      </c>
    </row>
    <row r="47" spans="10:13" ht="12.75">
      <c r="J47" s="20">
        <v>6</v>
      </c>
      <c r="K47" s="20" t="s">
        <v>145</v>
      </c>
      <c r="L47" s="23" t="s">
        <v>140</v>
      </c>
      <c r="M47" s="23">
        <v>286.47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 t="s">
        <v>146</v>
      </c>
      <c r="L48" s="23" t="s">
        <v>140</v>
      </c>
      <c r="M48" s="23">
        <v>25.34</v>
      </c>
    </row>
    <row r="49" spans="1:13" ht="12.75">
      <c r="A49" t="s">
        <v>12</v>
      </c>
      <c r="E49" s="5" t="s">
        <v>135</v>
      </c>
      <c r="F49" s="5">
        <f>430*1.202</f>
        <v>516.86</v>
      </c>
      <c r="J49" s="20">
        <v>8</v>
      </c>
      <c r="K49" s="20" t="s">
        <v>148</v>
      </c>
      <c r="L49" s="23" t="s">
        <v>149</v>
      </c>
      <c r="M49" s="23">
        <f>10*14.5</f>
        <v>145</v>
      </c>
    </row>
    <row r="50" spans="1:13" ht="12.75">
      <c r="A50" s="6" t="s">
        <v>15</v>
      </c>
      <c r="E50" s="5"/>
      <c r="F50" s="5">
        <v>0</v>
      </c>
      <c r="J50" s="20">
        <v>9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10</v>
      </c>
      <c r="K51" s="20"/>
      <c r="L51" s="23"/>
      <c r="M51" s="23"/>
    </row>
    <row r="52" spans="1:13" ht="12.75">
      <c r="A52" s="4" t="s">
        <v>34</v>
      </c>
      <c r="D52" s="5"/>
      <c r="F52" s="33">
        <f>F49+F50+F51</f>
        <v>516.86</v>
      </c>
      <c r="J52" s="20">
        <v>11</v>
      </c>
      <c r="K52" s="20"/>
      <c r="L52" s="23"/>
      <c r="M52" s="23"/>
    </row>
    <row r="53" spans="1:13" ht="12.75">
      <c r="A53" s="4" t="s">
        <v>16</v>
      </c>
      <c r="D53" s="5"/>
      <c r="J53" s="20">
        <v>12</v>
      </c>
      <c r="K53" s="20"/>
      <c r="L53" s="23"/>
      <c r="M53" s="23"/>
    </row>
    <row r="54" spans="1:13" ht="12.75">
      <c r="A54" t="s">
        <v>74</v>
      </c>
      <c r="D54" s="5">
        <v>1.98</v>
      </c>
      <c r="E54" t="s">
        <v>14</v>
      </c>
      <c r="F54" s="11">
        <f>E33*D54</f>
        <v>6219.774</v>
      </c>
      <c r="J54" s="20">
        <v>13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4" t="s">
        <v>65</v>
      </c>
      <c r="M55" s="35">
        <f>SUM(M42:M54)</f>
        <v>1216.64</v>
      </c>
    </row>
    <row r="56" spans="1:6" ht="12.75">
      <c r="A56" s="4" t="s">
        <v>17</v>
      </c>
      <c r="B56" s="10"/>
      <c r="C56" s="10"/>
      <c r="F56" s="33">
        <f>SUM(F54:F55)</f>
        <v>6219.774</v>
      </c>
    </row>
    <row r="57" spans="1:2" ht="12.75">
      <c r="A57" s="4" t="s">
        <v>18</v>
      </c>
      <c r="B57" s="4"/>
    </row>
    <row r="58" spans="1:6" ht="12.75">
      <c r="A58" t="s">
        <v>19</v>
      </c>
      <c r="C58" s="52">
        <v>183454</v>
      </c>
      <c r="D58">
        <v>228897.7</v>
      </c>
      <c r="E58">
        <v>3141.3</v>
      </c>
      <c r="F58" s="36">
        <f>C58/D58*E58</f>
        <v>2517.648933126021</v>
      </c>
    </row>
    <row r="59" spans="1:6" ht="12.75">
      <c r="A59" t="s">
        <v>20</v>
      </c>
      <c r="F59" s="36">
        <f>M20</f>
        <v>2717.5097268000004</v>
      </c>
    </row>
    <row r="60" spans="1:6" ht="12.75">
      <c r="A60" t="s">
        <v>21</v>
      </c>
      <c r="F60" s="11">
        <f>M38</f>
        <v>1222.0650391284</v>
      </c>
    </row>
    <row r="61" spans="1:6" ht="12.75">
      <c r="A61" t="s">
        <v>73</v>
      </c>
      <c r="F61" s="5">
        <f>5*600*1.202</f>
        <v>3606</v>
      </c>
    </row>
    <row r="62" spans="1:6" ht="12.75">
      <c r="A62" t="s">
        <v>22</v>
      </c>
      <c r="F62" s="5">
        <f>M55</f>
        <v>1216.64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3141.3</v>
      </c>
      <c r="C65" t="s">
        <v>13</v>
      </c>
      <c r="D65" s="11">
        <v>0.19</v>
      </c>
      <c r="E65" t="s">
        <v>14</v>
      </c>
      <c r="F65" s="11">
        <f>B65*D65</f>
        <v>596.8470000000001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11876.71069905442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0.2</v>
      </c>
      <c r="E70" t="s">
        <v>14</v>
      </c>
      <c r="F70" s="11">
        <f>B70*D70</f>
        <v>628.2600000000001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1.11</v>
      </c>
      <c r="E73" t="s">
        <v>14</v>
      </c>
      <c r="F73" s="11">
        <f>B73*D73</f>
        <v>3486.8430000000003</v>
      </c>
    </row>
    <row r="74" spans="1:6" ht="12.75">
      <c r="A74" s="4" t="s">
        <v>29</v>
      </c>
      <c r="F74" s="33">
        <f>F70+F73</f>
        <v>4115.103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1.96</v>
      </c>
      <c r="E77" t="s">
        <v>14</v>
      </c>
      <c r="F77" s="5">
        <f>B77*D77</f>
        <v>6156.948</v>
      </c>
    </row>
    <row r="78" spans="1:6" ht="12.75">
      <c r="A78" s="4" t="s">
        <v>32</v>
      </c>
      <c r="F78" s="33">
        <f>SUM(F77)</f>
        <v>6156.948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E33*D79</f>
        <v>0</v>
      </c>
    </row>
    <row r="80" spans="1:6" ht="12.75">
      <c r="A80" s="1" t="s">
        <v>33</v>
      </c>
      <c r="B80" s="1"/>
      <c r="F80" s="33">
        <f>F52+F56+F68+F74+F78+F79</f>
        <v>28885.395699054417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1675.352950545156</v>
      </c>
      <c r="I81" s="7"/>
    </row>
    <row r="82" spans="1:9" ht="12.75">
      <c r="A82" s="1"/>
      <c r="B82" s="37" t="s">
        <v>128</v>
      </c>
      <c r="C82" s="37"/>
      <c r="D82" s="1"/>
      <c r="E82" s="56"/>
      <c r="F82" s="57">
        <v>1738.88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342.22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2489.28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35131.128649599574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43101</v>
      </c>
      <c r="C87" s="41">
        <v>14727</v>
      </c>
      <c r="D87" s="44">
        <f>F44</f>
        <v>35283.944</v>
      </c>
      <c r="E87" s="44">
        <f>F85</f>
        <v>35131.128649599574</v>
      </c>
      <c r="F87" s="45">
        <f>C87+D87-E87</f>
        <v>14879.81535040043</v>
      </c>
    </row>
    <row r="89" spans="1:6" ht="13.5" thickBot="1">
      <c r="A89" t="s">
        <v>111</v>
      </c>
      <c r="C89" s="54">
        <v>43101</v>
      </c>
      <c r="D89" s="8" t="s">
        <v>112</v>
      </c>
      <c r="E89" s="54">
        <v>43131</v>
      </c>
      <c r="F89" t="s">
        <v>113</v>
      </c>
    </row>
    <row r="90" spans="1:7" ht="13.5" thickBot="1">
      <c r="A90" t="s">
        <v>114</v>
      </c>
      <c r="F90" s="55">
        <f>E87</f>
        <v>35131.128649599574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2017-08-21T12:45:57Z</cp:lastPrinted>
  <dcterms:created xsi:type="dcterms:W3CDTF">2008-08-18T07:30:19Z</dcterms:created>
  <dcterms:modified xsi:type="dcterms:W3CDTF">2018-04-10T14:00:02Z</dcterms:modified>
  <cp:category/>
  <cp:version/>
  <cp:contentType/>
  <cp:contentStatus/>
</cp:coreProperties>
</file>