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<sst xmlns="http://schemas.openxmlformats.org/spreadsheetml/2006/main" count="195" uniqueCount="167">
  <si>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</si>
  <si>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</si>
  <si>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</si>
  <si>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</si>
  <si>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</si>
  <si>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</si>
  <si>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</si>
  <si>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</si>
  <si>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</si>
  <si>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</si>
  <si>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</si>
  <si>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</si>
  <si>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</si>
  <si>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</si>
  <si>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</si>
  <si>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</si>
  <si>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</si>
  <si>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</si>
  <si>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</si>
  <si>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</si>
  <si>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</si>
  <si>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</si>
  <si>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</si>
  <si>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</si>
  <si>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</si>
  <si>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</si>
  <si>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</si>
  <si>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</si>
  <si>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</si>
  <si>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</si>
  <si>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</si>
  <si>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</si>
  <si>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</si>
  <si>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</si>
  <si>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</si>
  <si>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</si>
  <si>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</si>
  <si>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</si>
  <si>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</si>
  <si>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</si>
  <si>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</si>
  <si>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</si>
  <si>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</si>
  <si>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</si>
  <si>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</si>
  <si>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</si>
  <si>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</si>
  <si>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</si>
  <si>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</si>
  <si>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</si>
  <si>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</si>
  <si>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</si>
  <si>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</si>
  <si>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</si>
  <si>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</si>
  <si>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</si>
  <si>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</si>
  <si>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</si>
  <si>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</si>
  <si>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</si>
  <si>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</si>
  <si>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</si>
  <si>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</si>
  <si>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</si>
  <si>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</si>
  <si>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</si>
  <si>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</si>
  <si>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</si>
  <si>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</si>
  <si>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</si>
  <si>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</si>
  <si>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</si>
  <si>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</si>
  <si>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</si>
  <si>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</si>
  <si>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</si>
  <si>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</si>
  <si>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</si>
  <si>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</si>
  <si>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</si>
  <si>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</si>
  <si>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</si>
  <si>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</si>
  <si>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</si>
  <si>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</si>
  <si>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</si>
  <si>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</si>
  <si>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</si>
  <si>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</si>
  <si>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</si>
  <si>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</si>
  <si>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</si>
  <si>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</si>
  <si>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</si>
  <si>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</si>
  <si>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</si>
  <si>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</si>
  <si>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</si>
  <si>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</si>
  <si>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</si>
  <si>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</si>
  <si>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</si>
  <si>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</si>
  <si>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</si>
  <si>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</si>
  <si>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</si>
  <si>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</si>
  <si>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</si>
  <si>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</si>
  <si>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</si>
  <si>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</si>
  <si>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</si>
  <si>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</si>
  <si>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</si>
  <si>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</si>
  <si>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</si>
  <si>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</si>
  <si>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</si>
  <si>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</si>
  <si>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</si>
  <si>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</si>
  <si>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</si>
  <si>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</si>
  <si>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</si>
  <si>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</si>
  <si>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</si>
  <si>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</si>
  <si>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</si>
  <si>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</si>
  <si>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</si>
  <si>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</si>
  <si>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</si>
  <si>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</si>
  <si>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</si>
  <si>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</si>
  <si>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</si>
  <si>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</si>
  <si>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смена труб д 50 на пвх (5мп) кв.40-43</t>
  </si>
  <si>
    <t>труба д 50 пвх 2-х метровая</t>
  </si>
  <si>
    <t>1шт</t>
  </si>
  <si>
    <t>2шт</t>
  </si>
  <si>
    <t>3шт</t>
  </si>
  <si>
    <t>4шт</t>
  </si>
  <si>
    <t>труба д 50 пвх 1  метровая</t>
  </si>
  <si>
    <t>тройник 50</t>
  </si>
  <si>
    <t>отвод 45</t>
  </si>
  <si>
    <t>отвод 90</t>
  </si>
  <si>
    <t>тройник</t>
  </si>
  <si>
    <t>манжета 110</t>
  </si>
  <si>
    <t>переход</t>
  </si>
  <si>
    <t xml:space="preserve">смена вентиля д 15 (2шт) </t>
  </si>
  <si>
    <t>вентиль д 15</t>
  </si>
  <si>
    <t>маслянная окраска игрового оборудования</t>
  </si>
  <si>
    <t>краска зеленая 0,9</t>
  </si>
  <si>
    <t>смена ламп (4шт)</t>
  </si>
  <si>
    <t>лампа</t>
  </si>
  <si>
    <t>побелка деревьев</t>
  </si>
  <si>
    <t>известь</t>
  </si>
  <si>
    <t>4кг</t>
  </si>
  <si>
    <t>лампа св.</t>
  </si>
  <si>
    <t>10шт</t>
  </si>
  <si>
    <t>смена светильника (10шт) п-д3,4</t>
  </si>
  <si>
    <t>смена эл.провода (6мп) п-д3,4</t>
  </si>
  <si>
    <t>провод</t>
  </si>
  <si>
    <t>6мп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</si>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</sst>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46" fillId="0" borderId="0" xfId="0" applyFont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5" sqref="M55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5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910.4115078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1219.98192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219.5967456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104</v>
      </c>
      <c r="J20" s="20"/>
      <c r="K20" s="27" t="s">
        <v>57</v>
      </c>
      <c r="L20" s="28">
        <f>SUM(L6:L19)</f>
        <v>15.909999999999998</v>
      </c>
      <c r="M20" s="34">
        <f>SUM(M6:M19)</f>
        <v>2426.2390433999994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f>0.05*133.04</f>
        <v>6.652</v>
      </c>
      <c r="M24" s="33">
        <f aca="true" t="shared" si="1" ref="M24:M35">L24*126.87*1.202*1.15</f>
        <v>1166.5772114519998</v>
      </c>
    </row>
    <row r="25" spans="1:13" ht="12.75">
      <c r="A25" t="s">
        <v>108</v>
      </c>
      <c r="J25" s="20">
        <v>2</v>
      </c>
      <c r="K25" s="20" t="s">
        <v>150</v>
      </c>
      <c r="L25" s="46">
        <v>1.62</v>
      </c>
      <c r="M25" s="33">
        <f t="shared" si="1"/>
        <v>284.10328962</v>
      </c>
    </row>
    <row r="26" spans="1:13" ht="12.75">
      <c r="A26" t="s">
        <v>109</v>
      </c>
      <c r="J26" s="20">
        <v>3</v>
      </c>
      <c r="K26" s="20" t="s">
        <v>152</v>
      </c>
      <c r="L26" s="46">
        <v>2.15</v>
      </c>
      <c r="M26" s="33">
        <f t="shared" si="1"/>
        <v>377.05066215000005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154</v>
      </c>
      <c r="L27" s="25">
        <v>0.28</v>
      </c>
      <c r="M27" s="33">
        <f t="shared" si="1"/>
        <v>49.104272279999996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156</v>
      </c>
      <c r="L28" s="25">
        <v>1.85</v>
      </c>
      <c r="M28" s="33">
        <f t="shared" si="1"/>
        <v>324.43894185000005</v>
      </c>
    </row>
    <row r="29" spans="1:13" ht="12.75">
      <c r="A29" t="s">
        <v>112</v>
      </c>
      <c r="B29" s="1"/>
      <c r="C29" s="8"/>
      <c r="D29" s="8"/>
      <c r="J29" s="20">
        <v>6</v>
      </c>
      <c r="K29" s="20" t="s">
        <v>161</v>
      </c>
      <c r="L29" s="25">
        <f>0.1*89.1</f>
        <v>8.91</v>
      </c>
      <c r="M29" s="33">
        <f t="shared" si="1"/>
        <v>1562.56809291</v>
      </c>
    </row>
    <row r="30" spans="10:13" ht="12.75">
      <c r="J30" s="20">
        <v>7</v>
      </c>
      <c r="K30" s="20" t="s">
        <v>162</v>
      </c>
      <c r="L30" s="25">
        <f>0.06*19</f>
        <v>1.14</v>
      </c>
      <c r="M30" s="33">
        <f t="shared" si="1"/>
        <v>199.92453713999996</v>
      </c>
    </row>
    <row r="31" spans="2:13" ht="12.75">
      <c r="B31" t="s">
        <v>0</v>
      </c>
      <c r="J31" s="20">
        <v>8</v>
      </c>
      <c r="K31" s="20" t="s">
        <v>165</v>
      </c>
      <c r="L31" s="25">
        <v>0.39</v>
      </c>
      <c r="M31" s="33">
        <f t="shared" si="1"/>
        <v>68.39523639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6.652</v>
      </c>
      <c r="M36" s="34">
        <f>SUM(M24:M35)</f>
        <v>4032.1622437919996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41634.79-15200.64</f>
        <v>26434.15</v>
      </c>
      <c r="J40" s="20">
        <v>1</v>
      </c>
      <c r="K40" s="20" t="s">
        <v>138</v>
      </c>
      <c r="L40" s="25" t="s">
        <v>139</v>
      </c>
      <c r="M40" s="25">
        <v>113.24</v>
      </c>
    </row>
    <row r="41" spans="1:13" ht="12.75">
      <c r="A41" t="s">
        <v>7</v>
      </c>
      <c r="F41" s="11">
        <f>32926.42</f>
        <v>32926.42</v>
      </c>
      <c r="J41" s="20">
        <v>2</v>
      </c>
      <c r="K41" s="20" t="s">
        <v>143</v>
      </c>
      <c r="L41" s="25" t="s">
        <v>141</v>
      </c>
      <c r="M41" s="25">
        <f>3*75.34</f>
        <v>226.02</v>
      </c>
    </row>
    <row r="42" spans="2:13" ht="12.75">
      <c r="B42" t="s">
        <v>8</v>
      </c>
      <c r="F42" s="9">
        <f>F41/F40</f>
        <v>1.2456016176045002</v>
      </c>
      <c r="J42" s="20">
        <v>3</v>
      </c>
      <c r="K42" s="20" t="s">
        <v>144</v>
      </c>
      <c r="L42" s="25" t="s">
        <v>140</v>
      </c>
      <c r="M42" s="25">
        <v>80</v>
      </c>
    </row>
    <row r="43" spans="1:13" ht="12.75">
      <c r="A43" t="s">
        <v>128</v>
      </c>
      <c r="E43" s="62"/>
      <c r="F43" s="5">
        <f>(513.2*13.81)+250+400</f>
        <v>7737.292000000001</v>
      </c>
      <c r="J43" s="20">
        <v>4</v>
      </c>
      <c r="K43" s="57" t="s">
        <v>145</v>
      </c>
      <c r="L43" s="58" t="s">
        <v>142</v>
      </c>
      <c r="M43" s="61">
        <f>4*16</f>
        <v>64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40663.712</v>
      </c>
      <c r="J44" s="20">
        <v>5</v>
      </c>
      <c r="K44" s="20" t="s">
        <v>146</v>
      </c>
      <c r="L44" s="25" t="s">
        <v>140</v>
      </c>
      <c r="M44" s="25">
        <f>2*16</f>
        <v>32</v>
      </c>
    </row>
    <row r="45" spans="10:13" ht="12.75">
      <c r="J45" s="20">
        <v>6</v>
      </c>
      <c r="K45" s="20" t="s">
        <v>147</v>
      </c>
      <c r="L45" s="25" t="s">
        <v>139</v>
      </c>
      <c r="M45" s="25">
        <v>109.3</v>
      </c>
    </row>
    <row r="46" spans="2:13" ht="12.75">
      <c r="B46" s="1" t="s">
        <v>10</v>
      </c>
      <c r="C46" s="1"/>
      <c r="J46" s="20">
        <v>7</v>
      </c>
      <c r="K46" s="20" t="s">
        <v>148</v>
      </c>
      <c r="L46" s="25" t="s">
        <v>139</v>
      </c>
      <c r="M46" s="25">
        <v>43</v>
      </c>
    </row>
    <row r="47" spans="10:13" ht="12.75">
      <c r="J47" s="20">
        <v>8</v>
      </c>
      <c r="K47" s="20" t="s">
        <v>149</v>
      </c>
      <c r="L47" s="25" t="s">
        <v>139</v>
      </c>
      <c r="M47" s="25">
        <v>47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151</v>
      </c>
      <c r="L48" s="25" t="s">
        <v>140</v>
      </c>
      <c r="M48" s="25">
        <f>2*281.67</f>
        <v>563.34</v>
      </c>
    </row>
    <row r="49" spans="1:13" ht="12.75">
      <c r="A49" t="s">
        <v>12</v>
      </c>
      <c r="F49" s="11">
        <f>(4480+695)*1.202</f>
        <v>6220.349999999999</v>
      </c>
      <c r="J49" s="20">
        <v>10</v>
      </c>
      <c r="K49" s="20" t="s">
        <v>153</v>
      </c>
      <c r="L49" s="25" t="s">
        <v>139</v>
      </c>
      <c r="M49" s="25">
        <v>156.31</v>
      </c>
    </row>
    <row r="50" spans="1:13" ht="12.75">
      <c r="A50" s="6" t="s">
        <v>15</v>
      </c>
      <c r="F50" s="11">
        <f>2000*1.202</f>
        <v>2404</v>
      </c>
      <c r="J50" s="20">
        <v>11</v>
      </c>
      <c r="K50" s="20" t="s">
        <v>155</v>
      </c>
      <c r="L50" s="25" t="s">
        <v>142</v>
      </c>
      <c r="M50" s="25">
        <f>4*14.61</f>
        <v>58.44</v>
      </c>
    </row>
    <row r="51" spans="1:13" ht="12.75">
      <c r="A51" s="6" t="s">
        <v>85</v>
      </c>
      <c r="E51" s="5">
        <v>0</v>
      </c>
      <c r="F51" s="11">
        <f>E51*E33</f>
        <v>0</v>
      </c>
      <c r="J51" s="20">
        <v>12</v>
      </c>
      <c r="K51" s="20" t="s">
        <v>157</v>
      </c>
      <c r="L51" s="25" t="s">
        <v>158</v>
      </c>
      <c r="M51" s="25">
        <v>36.64</v>
      </c>
    </row>
    <row r="52" spans="1:13" ht="12.75">
      <c r="A52" s="4" t="s">
        <v>32</v>
      </c>
      <c r="B52" s="1"/>
      <c r="F52" s="32">
        <f>F49+F50+F51</f>
        <v>8624.349999999999</v>
      </c>
      <c r="J52" s="20">
        <v>13</v>
      </c>
      <c r="K52" s="20" t="s">
        <v>159</v>
      </c>
      <c r="L52" s="25" t="s">
        <v>160</v>
      </c>
      <c r="M52" s="25">
        <f>10*323.54</f>
        <v>3235.4</v>
      </c>
    </row>
    <row r="53" spans="1:13" ht="12.75">
      <c r="A53" s="4" t="s">
        <v>16</v>
      </c>
      <c r="J53" s="20">
        <v>14</v>
      </c>
      <c r="K53" s="20" t="s">
        <v>163</v>
      </c>
      <c r="L53" s="25" t="s">
        <v>164</v>
      </c>
      <c r="M53" s="25">
        <f>6*58.5</f>
        <v>351</v>
      </c>
    </row>
    <row r="54" spans="1:13" ht="12.75">
      <c r="A54" t="s">
        <v>76</v>
      </c>
      <c r="D54" s="5">
        <v>1.99</v>
      </c>
      <c r="E54" t="s">
        <v>14</v>
      </c>
      <c r="F54" s="11">
        <f>E33*D54</f>
        <v>5660.356</v>
      </c>
      <c r="J54" s="20">
        <v>15</v>
      </c>
      <c r="K54" s="20" t="s">
        <v>166</v>
      </c>
      <c r="L54" s="25" t="s">
        <v>139</v>
      </c>
      <c r="M54" s="25">
        <v>17.6</v>
      </c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1" t="s">
        <v>64</v>
      </c>
      <c r="M55" s="28">
        <f>SUM(M40:M54)</f>
        <v>5133.290000000001</v>
      </c>
    </row>
    <row r="56" spans="1:6" ht="12.75">
      <c r="A56" s="4" t="s">
        <v>17</v>
      </c>
      <c r="B56" s="4"/>
      <c r="C56" s="10"/>
      <c r="F56" s="32">
        <f>SUM(F54:F55)</f>
        <v>5660.356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184596</v>
      </c>
      <c r="D58">
        <v>228897.7</v>
      </c>
      <c r="E58">
        <v>2844.4</v>
      </c>
      <c r="F58" s="35">
        <f>C58/D58*E58</f>
        <v>2293.8843963919253</v>
      </c>
    </row>
    <row r="59" spans="1:6" ht="12.75">
      <c r="A59" t="s">
        <v>20</v>
      </c>
      <c r="F59" s="35">
        <f>M20</f>
        <v>2426.2390433999994</v>
      </c>
    </row>
    <row r="60" spans="1:6" ht="12.75">
      <c r="A60" t="s">
        <v>21</v>
      </c>
      <c r="F60" s="11">
        <f>M36</f>
        <v>4032.1622437919996</v>
      </c>
    </row>
    <row r="61" spans="1:6" ht="12.75">
      <c r="A61" t="s">
        <v>74</v>
      </c>
      <c r="F61" s="5">
        <v>0</v>
      </c>
    </row>
    <row r="62" spans="1:6" ht="12.75">
      <c r="A62" t="s">
        <v>22</v>
      </c>
      <c r="F62" s="5">
        <f>M55</f>
        <v>5133.290000000001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0.35</v>
      </c>
      <c r="E65" t="s">
        <v>14</v>
      </c>
      <c r="F65" s="11">
        <f>B65*D65</f>
        <v>995.54</v>
      </c>
    </row>
    <row r="66" spans="1:6" ht="12.75">
      <c r="A66" s="53" t="s">
        <v>77</v>
      </c>
      <c r="B66" s="53" t="s">
        <v>78</v>
      </c>
      <c r="C66" s="53"/>
      <c r="D66" s="63"/>
      <c r="E66" s="53"/>
      <c r="F66" s="63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14881.115683583925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0.26</v>
      </c>
      <c r="E70" t="s">
        <v>14</v>
      </c>
      <c r="F70" s="11">
        <f>B70*D70</f>
        <v>739.5440000000001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</v>
      </c>
      <c r="F73" s="11">
        <f>B73*D73</f>
        <v>2559.96</v>
      </c>
    </row>
    <row r="74" spans="1:6" ht="12.75">
      <c r="A74" s="4" t="s">
        <v>28</v>
      </c>
      <c r="B74" s="1"/>
      <c r="F74" s="32">
        <f>F70+F73</f>
        <v>3299.504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2.02</v>
      </c>
      <c r="F77" s="5">
        <f>B77*D77</f>
        <v>5745.688</v>
      </c>
    </row>
    <row r="78" spans="1:6" ht="12.75">
      <c r="A78" s="4" t="s">
        <v>30</v>
      </c>
      <c r="B78" s="1"/>
      <c r="F78" s="8">
        <f>SUM(F77)</f>
        <v>5745.688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38211.01368358392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2216.238793647867</v>
      </c>
      <c r="I81" s="7"/>
    </row>
    <row r="82" spans="1:9" ht="12.75">
      <c r="A82" s="1"/>
      <c r="B82" s="36" t="s">
        <v>130</v>
      </c>
      <c r="C82" s="45"/>
      <c r="D82" s="1"/>
      <c r="E82" s="59"/>
      <c r="F82" s="60">
        <v>6324.34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46978.0624772318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43221</v>
      </c>
      <c r="C87" s="40">
        <v>-205551</v>
      </c>
      <c r="D87" s="43">
        <f>F44</f>
        <v>40663.712</v>
      </c>
      <c r="E87" s="43">
        <f>F85</f>
        <v>46978.0624772318</v>
      </c>
      <c r="F87" s="44">
        <f>C87+D87-E87</f>
        <v>-211865.35047723178</v>
      </c>
    </row>
    <row r="89" spans="1:6" ht="13.5" thickBot="1">
      <c r="A89" t="s">
        <v>113</v>
      </c>
      <c r="C89" s="55">
        <v>43221</v>
      </c>
      <c r="D89" s="8" t="s">
        <v>114</v>
      </c>
      <c r="E89" s="55">
        <v>43251</v>
      </c>
      <c r="F89" t="s">
        <v>115</v>
      </c>
    </row>
    <row r="90" spans="1:7" ht="13.5" thickBot="1">
      <c r="A90" t="s">
        <v>116</v>
      </c>
      <c r="F90" s="56">
        <f>E87</f>
        <v>46978.0624772318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2018-07-26T12:47:33Z</dcterms:modified>
  <cp:category/>
  <cp:version/>
  <cp:contentType/>
  <cp:contentStatus/>
</cp:coreProperties>
</file>