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<sst xmlns="http://schemas.openxmlformats.org/spreadsheetml/2006/main" count="192" uniqueCount="164">
  <si>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</si>
  <si>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</si>
  <si>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</si>
  <si>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</si>
  <si>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</si>
  <si>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</si>
  <si>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</si>
  <si>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</si>
  <si>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</si>
  <si>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</si>
  <si>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</si>
  <si>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</si>
  <si>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</si>
  <si>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</si>
  <si>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</si>
  <si>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</si>
  <si>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</si>
  <si>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</si>
  <si>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</si>
  <si>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</si>
  <si>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</si>
  <si>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</si>
  <si>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</si>
  <si>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</si>
  <si>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</si>
  <si>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</si>
  <si>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</si>
  <si>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</si>
  <si>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</si>
  <si>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</si>
  <si>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</si>
  <si>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</si>
  <si>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</si>
  <si>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</si>
  <si>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</si>
  <si>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</si>
  <si>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</si>
  <si>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</si>
  <si>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</si>
  <si>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</si>
  <si>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</si>
  <si>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</si>
  <si>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</si>
  <si>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</si>
  <si>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</si>
  <si>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</si>
  <si>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</si>
  <si>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</si>
  <si>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</si>
  <si>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</si>
  <si>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</si>
  <si>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</si>
  <si>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</si>
  <si>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</si>
  <si>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</si>
  <si>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</si>
  <si>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</si>
  <si>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</si>
  <si>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</si>
  <si>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</si>
  <si>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</si>
  <si>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</si>
  <si>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</si>
  <si>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</si>
  <si>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</si>
  <si>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</si>
  <si>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</si>
  <si>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</si>
  <si>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</si>
  <si>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</si>
  <si>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</si>
  <si>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</si>
  <si>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</si>
  <si>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</si>
  <si>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</si>
  <si>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</si>
  <si>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</si>
  <si>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</si>
  <si>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</si>
  <si>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</si>
  <si>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</si>
  <si>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</si>
  <si>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</si>
  <si>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</si>
  <si>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</si>
  <si>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</si>
  <si>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</si>
  <si>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</si>
  <si>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</si>
  <si>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</si>
  <si>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</si>
  <si>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</si>
  <si>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</si>
  <si>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</si>
  <si>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</si>
  <si>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</si>
  <si>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</si>
  <si>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</si>
  <si>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</si>
  <si>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</si>
  <si>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</si>
  <si>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</si>
  <si>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</si>
  <si>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</si>
  <si>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</si>
  <si>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</si>
  <si>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</si>
  <si>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</si>
  <si>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</si>
  <si>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</si>
  <si>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</si>
  <si>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</si>
  <si>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</si>
  <si>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</si>
  <si>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</si>
  <si>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</si>
  <si>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</si>
  <si>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</si>
  <si>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</si>
  <si>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</si>
  <si>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</si>
  <si>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</si>
  <si>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</si>
  <si>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</si>
  <si>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</si>
  <si>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</si>
  <si>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</si>
  <si>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</si>
  <si>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</si>
  <si>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</si>
  <si>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</si>
  <si>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</si>
  <si>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</si>
  <si>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</si>
  <si>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</si>
  <si>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>вышка</t>
  </si>
  <si>
    <t>1ч</t>
  </si>
  <si>
    <t>смена труб д 110 на пвх (16мп) п-д5</t>
  </si>
  <si>
    <t>установка заглушки (2шт) п-д5</t>
  </si>
  <si>
    <t>труба д 110 пвх 2мп</t>
  </si>
  <si>
    <t>7шт</t>
  </si>
  <si>
    <t>труба д 110 пвх 1мп</t>
  </si>
  <si>
    <t>2шт</t>
  </si>
  <si>
    <t xml:space="preserve">переход </t>
  </si>
  <si>
    <t>1шт</t>
  </si>
  <si>
    <t>заглушка 110</t>
  </si>
  <si>
    <t>тройник 110</t>
  </si>
  <si>
    <t>полуотвод 110</t>
  </si>
  <si>
    <t>ревизка 110</t>
  </si>
  <si>
    <t>ремонт подъезда №5</t>
  </si>
  <si>
    <t>материал для ремонта подъезда №5</t>
  </si>
  <si>
    <t xml:space="preserve">смена ламп (4шт) </t>
  </si>
  <si>
    <t>лампа</t>
  </si>
  <si>
    <t>4шт</t>
  </si>
  <si>
    <t>светильник</t>
  </si>
  <si>
    <t>смена светильника (7шт) п-д5</t>
  </si>
  <si>
    <t>провод</t>
  </si>
  <si>
    <t>саморез</t>
  </si>
  <si>
    <t>14шт</t>
  </si>
  <si>
    <t>дюбель</t>
  </si>
  <si>
    <t>смена эл. Провода (32мп) п-д5, подвал</t>
  </si>
  <si>
    <t>32мп</t>
  </si>
  <si>
    <t>патрон</t>
  </si>
  <si>
    <t>смена патрона (2шт) подвал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</si>
</sst>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0">
      <selection activeCell="F62" sqref="F62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2.61</v>
      </c>
      <c r="M6" s="46">
        <f>L6*126.87*1.202</f>
        <v>398.01910139999995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511.085592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511.085592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12.8</v>
      </c>
      <c r="M20" s="34">
        <f>SUM(M6:M19)</f>
        <v>1798.0089354000002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137</v>
      </c>
      <c r="L24" s="25">
        <f>0.16*146.9</f>
        <v>23.504</v>
      </c>
      <c r="M24" s="33">
        <f>L24*126.87*1.202*1.15</f>
        <v>4121.952913104</v>
      </c>
    </row>
    <row r="25" spans="1:13" ht="12.75">
      <c r="A25" t="s">
        <v>105</v>
      </c>
      <c r="J25" s="20">
        <v>2</v>
      </c>
      <c r="K25" s="20" t="s">
        <v>138</v>
      </c>
      <c r="L25" s="46">
        <f>2*1.12</f>
        <v>2.24</v>
      </c>
      <c r="M25" s="33">
        <f aca="true" t="shared" si="1" ref="M25:M32">L25*126.87*1.202*1.15</f>
        <v>392.83417823999997</v>
      </c>
    </row>
    <row r="26" spans="1:13" ht="12.75">
      <c r="A26" t="s">
        <v>106</v>
      </c>
      <c r="J26" s="20">
        <v>3</v>
      </c>
      <c r="K26" s="20" t="s">
        <v>149</v>
      </c>
      <c r="L26" s="25">
        <v>211.37</v>
      </c>
      <c r="M26" s="33">
        <f t="shared" si="1"/>
        <v>37068.464399369994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 t="s">
        <v>151</v>
      </c>
      <c r="L27" s="25">
        <f>0.04*7.1</f>
        <v>0.284</v>
      </c>
      <c r="M27" s="33">
        <f t="shared" si="1"/>
        <v>49.80576188399999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155</v>
      </c>
      <c r="L28" s="25">
        <f>0.07*89.1</f>
        <v>6.237</v>
      </c>
      <c r="M28" s="33">
        <f t="shared" si="1"/>
        <v>1093.797665037</v>
      </c>
    </row>
    <row r="29" spans="1:13" ht="12.75">
      <c r="A29" t="s">
        <v>109</v>
      </c>
      <c r="B29" s="1"/>
      <c r="C29" s="8"/>
      <c r="D29" s="8"/>
      <c r="J29" s="20">
        <v>6</v>
      </c>
      <c r="K29" s="20" t="s">
        <v>160</v>
      </c>
      <c r="L29" s="25">
        <f>0.32*19</f>
        <v>6.08</v>
      </c>
      <c r="M29" s="33">
        <f t="shared" si="1"/>
        <v>1066.26419808</v>
      </c>
    </row>
    <row r="30" spans="10:13" ht="12.75">
      <c r="J30" s="20">
        <v>7</v>
      </c>
      <c r="K30" s="20" t="s">
        <v>163</v>
      </c>
      <c r="L30" s="25">
        <f>0.02*39.6</f>
        <v>0.792</v>
      </c>
      <c r="M30" s="33">
        <f t="shared" si="1"/>
        <v>138.894941592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250.507</v>
      </c>
      <c r="M33" s="34">
        <f>SUM(M24:M32)</f>
        <v>43932.01405730699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135</v>
      </c>
      <c r="L37" s="25" t="s">
        <v>136</v>
      </c>
      <c r="M37" s="25">
        <v>1300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140</v>
      </c>
      <c r="M38" s="46">
        <f>7*302</f>
        <v>2114</v>
      </c>
    </row>
    <row r="39" spans="10:13" ht="12.75">
      <c r="J39" s="20">
        <v>3</v>
      </c>
      <c r="K39" s="20" t="s">
        <v>141</v>
      </c>
      <c r="L39" s="25" t="s">
        <v>142</v>
      </c>
      <c r="M39" s="25">
        <f>2*221.4</f>
        <v>442.8</v>
      </c>
    </row>
    <row r="40" spans="1:13" ht="12.75">
      <c r="A40" s="2" t="s">
        <v>6</v>
      </c>
      <c r="F40" s="11">
        <v>53431.89</v>
      </c>
      <c r="J40" s="20">
        <v>4</v>
      </c>
      <c r="K40" s="20" t="s">
        <v>143</v>
      </c>
      <c r="L40" s="25" t="s">
        <v>144</v>
      </c>
      <c r="M40" s="25">
        <v>143.2</v>
      </c>
    </row>
    <row r="41" spans="1:13" ht="12.75">
      <c r="A41" t="s">
        <v>7</v>
      </c>
      <c r="F41" s="5">
        <v>55955.5</v>
      </c>
      <c r="J41" s="20">
        <v>5</v>
      </c>
      <c r="K41" s="20" t="s">
        <v>145</v>
      </c>
      <c r="L41" s="25" t="s">
        <v>142</v>
      </c>
      <c r="M41" s="25">
        <f>2*16</f>
        <v>32</v>
      </c>
    </row>
    <row r="42" spans="2:13" ht="12.75">
      <c r="B42" t="s">
        <v>8</v>
      </c>
      <c r="F42" s="9">
        <f>F41/F40</f>
        <v>1.047230408656703</v>
      </c>
      <c r="J42" s="20">
        <v>6</v>
      </c>
      <c r="K42" s="20" t="s">
        <v>146</v>
      </c>
      <c r="L42" s="25" t="s">
        <v>142</v>
      </c>
      <c r="M42" s="25">
        <f>2*103.61</f>
        <v>207.22</v>
      </c>
    </row>
    <row r="43" spans="1:13" ht="12.75">
      <c r="A43" t="s">
        <v>127</v>
      </c>
      <c r="F43" s="5">
        <f>250+400+250</f>
        <v>900</v>
      </c>
      <c r="J43" s="20">
        <v>7</v>
      </c>
      <c r="K43" s="20" t="s">
        <v>147</v>
      </c>
      <c r="L43" s="25" t="s">
        <v>142</v>
      </c>
      <c r="M43" s="42">
        <f>2*63</f>
        <v>126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56855.5</v>
      </c>
      <c r="J44" s="20">
        <v>8</v>
      </c>
      <c r="K44" s="20" t="s">
        <v>148</v>
      </c>
      <c r="L44" s="25" t="s">
        <v>144</v>
      </c>
      <c r="M44" s="42">
        <v>118</v>
      </c>
    </row>
    <row r="45" spans="10:13" ht="12.75">
      <c r="J45" s="20">
        <v>9</v>
      </c>
      <c r="K45" s="20" t="s">
        <v>150</v>
      </c>
      <c r="L45" s="25"/>
      <c r="M45" s="42">
        <v>16639.32</v>
      </c>
    </row>
    <row r="46" spans="2:13" ht="12.75">
      <c r="B46" s="1" t="s">
        <v>10</v>
      </c>
      <c r="C46" s="1"/>
      <c r="J46" s="20">
        <v>10</v>
      </c>
      <c r="K46" s="54" t="s">
        <v>152</v>
      </c>
      <c r="L46" s="55" t="s">
        <v>153</v>
      </c>
      <c r="M46" s="47">
        <f>4*14</f>
        <v>56</v>
      </c>
    </row>
    <row r="47" spans="10:13" ht="12.75">
      <c r="J47" s="20">
        <v>11</v>
      </c>
      <c r="K47" s="54" t="s">
        <v>154</v>
      </c>
      <c r="L47" s="55" t="s">
        <v>140</v>
      </c>
      <c r="M47" s="47">
        <f>7*220.7</f>
        <v>1544.8999999999999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 t="s">
        <v>156</v>
      </c>
      <c r="L48" s="55" t="s">
        <v>161</v>
      </c>
      <c r="M48" s="47">
        <f>32*26</f>
        <v>832</v>
      </c>
    </row>
    <row r="49" spans="1:13" ht="12.75">
      <c r="A49" t="s">
        <v>12</v>
      </c>
      <c r="F49" s="11">
        <f>(5040+810)*1.202</f>
        <v>7031.7</v>
      </c>
      <c r="J49" s="20">
        <v>13</v>
      </c>
      <c r="K49" s="54" t="s">
        <v>157</v>
      </c>
      <c r="L49" s="55" t="s">
        <v>158</v>
      </c>
      <c r="M49" s="47">
        <f>14*0.66</f>
        <v>9.24</v>
      </c>
    </row>
    <row r="50" spans="1:13" ht="12.75">
      <c r="A50" s="6" t="s">
        <v>15</v>
      </c>
      <c r="F50" s="5">
        <f>2500*1.202</f>
        <v>3005</v>
      </c>
      <c r="J50" s="20">
        <v>14</v>
      </c>
      <c r="K50" s="54" t="s">
        <v>159</v>
      </c>
      <c r="L50" s="55" t="s">
        <v>158</v>
      </c>
      <c r="M50" s="47">
        <f>14*0.83</f>
        <v>11.62</v>
      </c>
    </row>
    <row r="51" spans="1:13" ht="12.75">
      <c r="A51" s="6" t="s">
        <v>82</v>
      </c>
      <c r="E51" s="5">
        <v>0</v>
      </c>
      <c r="F51" s="5">
        <f>E51*E33</f>
        <v>0</v>
      </c>
      <c r="J51" s="20">
        <v>15</v>
      </c>
      <c r="K51" s="20" t="s">
        <v>162</v>
      </c>
      <c r="L51" s="25" t="s">
        <v>142</v>
      </c>
      <c r="M51" s="42">
        <f>2*17.45</f>
        <v>34.9</v>
      </c>
    </row>
    <row r="52" spans="1:13" ht="12.75">
      <c r="A52" s="10" t="s">
        <v>34</v>
      </c>
      <c r="F52" s="32">
        <f>F49+F50+F51</f>
        <v>10036.7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1.99</v>
      </c>
      <c r="E54" t="s">
        <v>14</v>
      </c>
      <c r="F54" s="11">
        <f>E33*D54</f>
        <v>6829.083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0.4</v>
      </c>
      <c r="E55" t="s">
        <v>14</v>
      </c>
      <c r="F55" s="11">
        <f>B55*D55</f>
        <v>371.72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7200.803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178887</v>
      </c>
      <c r="D58">
        <v>228897.7</v>
      </c>
      <c r="E58">
        <v>3431.7</v>
      </c>
      <c r="F58" s="35">
        <f>C58/D58*E58</f>
        <v>2681.9252351596365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1798.0089354000002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43932.01405730699</v>
      </c>
      <c r="J60" s="20"/>
      <c r="K60" s="20"/>
      <c r="L60" s="31" t="s">
        <v>65</v>
      </c>
      <c r="M60" s="28">
        <f>SUM(M37:M59)</f>
        <v>23611.200000000004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5">
        <f>M60</f>
        <v>23611.200000000004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0.38</v>
      </c>
      <c r="E65" t="s">
        <v>14</v>
      </c>
      <c r="F65" s="11">
        <f>B65*D65</f>
        <v>1304.046</v>
      </c>
    </row>
    <row r="66" spans="1:6" s="53" customFormat="1" ht="12.75">
      <c r="A66" s="53" t="s">
        <v>77</v>
      </c>
      <c r="D66" s="59"/>
      <c r="F66" s="59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74048.39422786664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0.26</v>
      </c>
      <c r="E70" t="s">
        <v>14</v>
      </c>
      <c r="F70" s="11">
        <f>B70*D70</f>
        <v>892.242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1.15</v>
      </c>
      <c r="E73" t="s">
        <v>14</v>
      </c>
      <c r="F73" s="11">
        <f>B73*D73</f>
        <v>3946.4549999999995</v>
      </c>
    </row>
    <row r="74" spans="1:6" ht="12.75">
      <c r="A74" s="10" t="s">
        <v>29</v>
      </c>
      <c r="F74" s="32">
        <f>F70+F73</f>
        <v>4838.696999999999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2.62</v>
      </c>
      <c r="E77" t="s">
        <v>14</v>
      </c>
      <c r="F77" s="11">
        <f>B77*D77</f>
        <v>8991.054</v>
      </c>
    </row>
    <row r="78" spans="1:6" ht="12.75">
      <c r="A78" s="10" t="s">
        <v>32</v>
      </c>
      <c r="F78" s="32">
        <f>SUM(F77)</f>
        <v>8991.054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105115.64822786664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6096.707597216265</v>
      </c>
      <c r="I81" s="7"/>
    </row>
    <row r="82" spans="1:9" ht="12.75">
      <c r="A82" s="1"/>
      <c r="B82" s="36" t="s">
        <v>128</v>
      </c>
      <c r="C82" s="36"/>
      <c r="D82" s="1"/>
      <c r="E82" s="60"/>
      <c r="F82" s="61">
        <v>2926</v>
      </c>
      <c r="I82" s="7"/>
    </row>
    <row r="83" spans="1:9" ht="12.75">
      <c r="A83" s="1"/>
      <c r="B83" s="36" t="s">
        <v>129</v>
      </c>
      <c r="C83" s="36"/>
      <c r="D83" s="1"/>
      <c r="E83" s="60"/>
      <c r="F83" s="61">
        <v>583.42</v>
      </c>
      <c r="I83" s="7"/>
    </row>
    <row r="84" spans="1:9" ht="12.75">
      <c r="A84" s="1"/>
      <c r="B84" s="36" t="s">
        <v>130</v>
      </c>
      <c r="C84" s="36"/>
      <c r="D84" s="1"/>
      <c r="E84" s="60"/>
      <c r="F84" s="61">
        <v>4255.59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118977.3658250829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43252</v>
      </c>
      <c r="C87" s="40">
        <v>-195894</v>
      </c>
      <c r="D87" s="44">
        <f>F44</f>
        <v>56855.5</v>
      </c>
      <c r="E87" s="44">
        <f>F85</f>
        <v>118977.3658250829</v>
      </c>
      <c r="F87" s="45">
        <f>C87+D87-E87</f>
        <v>-258015.8658250829</v>
      </c>
    </row>
    <row r="89" spans="1:6" ht="13.5" thickBot="1">
      <c r="A89" t="s">
        <v>110</v>
      </c>
      <c r="C89" s="57">
        <v>43252</v>
      </c>
      <c r="D89" s="8" t="s">
        <v>111</v>
      </c>
      <c r="E89" s="57">
        <v>43281</v>
      </c>
      <c r="F89" t="s">
        <v>112</v>
      </c>
    </row>
    <row r="90" spans="1:7" ht="13.5" thickBot="1">
      <c r="A90" t="s">
        <v>113</v>
      </c>
      <c r="F90" s="58">
        <f>E87</f>
        <v>118977.3658250829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2018-09-10T10:59:12Z</dcterms:modified>
  <cp:category/>
  <cp:version/>
  <cp:contentType/>
  <cp:contentStatus/>
</cp:coreProperties>
</file>