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<sst xmlns="http://schemas.openxmlformats.org/spreadsheetml/2006/main" count="178" uniqueCount="152">
  <si>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</si>
  <si>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</si>
  <si>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</si>
  <si>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</si>
  <si>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</si>
  <si>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</si>
  <si>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</si>
  <si>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</si>
  <si>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</si>
  <si>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</si>
  <si>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</si>
  <si>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</si>
  <si>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</si>
  <si>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</si>
  <si>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</si>
  <si>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</si>
  <si>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</si>
  <si>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</si>
  <si>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</si>
  <si>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</si>
  <si>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</si>
  <si>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</si>
  <si>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</si>
  <si>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</si>
  <si>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</si>
  <si>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</si>
  <si>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</si>
  <si>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</si>
  <si>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</si>
  <si>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</si>
  <si>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</si>
  <si>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</si>
  <si>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</si>
  <si>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</si>
  <si>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</si>
  <si>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</si>
  <si>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</si>
  <si>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</si>
  <si>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</si>
  <si>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</si>
  <si>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</si>
  <si>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</si>
  <si>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</si>
  <si>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</si>
  <si>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</si>
  <si>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</si>
  <si>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</si>
  <si>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</si>
  <si>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</si>
  <si>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</si>
  <si>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</si>
  <si>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</si>
  <si>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</si>
  <si>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</si>
  <si>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</si>
  <si>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</si>
  <si>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</si>
  <si>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</si>
  <si>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</si>
  <si>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</si>
  <si>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</si>
  <si>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</si>
  <si>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</si>
  <si>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</si>
  <si>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</si>
  <si>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</si>
  <si>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</si>
  <si>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</si>
  <si>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</si>
  <si>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</si>
  <si>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</si>
  <si>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</si>
  <si>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</si>
  <si>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</si>
  <si>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</si>
  <si>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</si>
  <si>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</si>
  <si>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</si>
  <si>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</si>
  <si>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</si>
  <si>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</si>
  <si>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</si>
  <si>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</si>
  <si>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</si>
  <si>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</si>
  <si>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</si>
  <si>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</si>
  <si>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</si>
  <si>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</si>
  <si>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</si>
  <si>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</si>
  <si>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</si>
  <si>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</si>
  <si>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</si>
  <si>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</si>
  <si>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</si>
  <si>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</si>
  <si>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</si>
  <si>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</si>
  <si>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</si>
  <si>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</si>
  <si>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</si>
  <si>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</si>
  <si>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</si>
  <si>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</si>
  <si>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</si>
  <si>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</si>
  <si>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</si>
  <si>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</si>
  <si>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</si>
  <si>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</si>
  <si>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</si>
  <si>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</si>
  <si>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</si>
  <si>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</si>
  <si>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</si>
  <si>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</si>
  <si>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</si>
  <si>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</si>
  <si>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</si>
  <si>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</si>
  <si>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</si>
  <si>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</si>
  <si>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</si>
  <si>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</si>
  <si>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</si>
  <si>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</si>
  <si>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</si>
  <si>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</si>
  <si>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</si>
  <si>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</si>
  <si>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</si>
  <si>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</si>
  <si>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</si>
  <si>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</si>
  <si>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</si>
  <si>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</si>
  <si>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смена вентиля д 32 (1шт) т.п.</t>
  </si>
  <si>
    <t>смена сгона д 32 (2шт) т.п.</t>
  </si>
  <si>
    <t>вентиль д 32</t>
  </si>
  <si>
    <t>1шт</t>
  </si>
  <si>
    <t>2шт</t>
  </si>
  <si>
    <t>муфта 32</t>
  </si>
  <si>
    <t>сгон 32</t>
  </si>
  <si>
    <t>к/гайка 32</t>
  </si>
  <si>
    <t>Промывка, опрессовка системы отопления</t>
  </si>
  <si>
    <t>Демонтаж, монтаж эл.узла (1шт)</t>
  </si>
  <si>
    <t>смена вентиля д 20 (2шт)</t>
  </si>
  <si>
    <t>вентиль д 20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</si>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</sst>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414.7938528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414.7938528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1524.9774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274.495932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17.740000000000002</v>
      </c>
      <c r="M20" s="33">
        <f>SUM(M6:M19)</f>
        <v>2705.3099076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4.83</v>
      </c>
      <c r="M24" s="32">
        <f>L24*126.87*1.202*1.15</f>
        <v>847.0486968299999</v>
      </c>
    </row>
    <row r="25" spans="1:13" ht="12.75">
      <c r="A25" t="s">
        <v>107</v>
      </c>
      <c r="J25" s="43">
        <v>2</v>
      </c>
      <c r="K25" s="20" t="s">
        <v>137</v>
      </c>
      <c r="L25" s="34">
        <v>1.03</v>
      </c>
      <c r="M25" s="32">
        <f aca="true" t="shared" si="1" ref="M25:M34">L25*126.87*1.202*1.15</f>
        <v>180.63357303</v>
      </c>
    </row>
    <row r="26" spans="1:13" ht="12.75">
      <c r="A26" t="s">
        <v>108</v>
      </c>
      <c r="J26" s="43">
        <v>3</v>
      </c>
      <c r="K26" s="20" t="s">
        <v>138</v>
      </c>
      <c r="L26" s="34">
        <f>0.02*41.6</f>
        <v>0.8320000000000001</v>
      </c>
      <c r="M26" s="32">
        <f t="shared" si="1"/>
        <v>145.909837632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 t="s">
        <v>145</v>
      </c>
      <c r="L27" s="34">
        <v>60.37</v>
      </c>
      <c r="M27" s="32">
        <f t="shared" si="1"/>
        <v>10587.231848369998</v>
      </c>
    </row>
    <row r="28" spans="1:13" ht="12.75">
      <c r="A28" t="s">
        <v>110</v>
      </c>
      <c r="B28" s="1"/>
      <c r="C28" s="1"/>
      <c r="D28" s="1"/>
      <c r="J28" s="43">
        <v>5</v>
      </c>
      <c r="K28" s="20" t="s">
        <v>146</v>
      </c>
      <c r="L28" s="34">
        <v>3.12</v>
      </c>
      <c r="M28" s="32">
        <f t="shared" si="1"/>
        <v>547.16189112</v>
      </c>
    </row>
    <row r="29" spans="2:13" ht="12.75">
      <c r="B29" s="1"/>
      <c r="C29" s="8"/>
      <c r="D29" s="8"/>
      <c r="J29" s="43">
        <v>6</v>
      </c>
      <c r="K29" s="20" t="s">
        <v>147</v>
      </c>
      <c r="L29" s="34">
        <v>1.62</v>
      </c>
      <c r="M29" s="32">
        <f t="shared" si="1"/>
        <v>284.10328962</v>
      </c>
    </row>
    <row r="30" spans="10:13" ht="12.75">
      <c r="J30" s="43">
        <v>7</v>
      </c>
      <c r="K30" s="20" t="s">
        <v>149</v>
      </c>
      <c r="L30" s="34">
        <v>0.21</v>
      </c>
      <c r="M30" s="32">
        <f t="shared" si="1"/>
        <v>36.828204209999996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72.012</v>
      </c>
      <c r="M35" s="33">
        <f>SUM(M24:M34)</f>
        <v>12628.917340811999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v>846</v>
      </c>
    </row>
    <row r="40" spans="1:13" ht="12.75">
      <c r="A40" s="2" t="s">
        <v>6</v>
      </c>
      <c r="F40" s="11">
        <f>38280.92-1172.2</f>
        <v>37108.72</v>
      </c>
      <c r="J40" s="20">
        <v>2</v>
      </c>
      <c r="K40" s="20" t="s">
        <v>142</v>
      </c>
      <c r="L40" s="25" t="s">
        <v>141</v>
      </c>
      <c r="M40" s="25">
        <f>2*58</f>
        <v>116</v>
      </c>
    </row>
    <row r="41" spans="1:13" ht="12.75">
      <c r="A41" t="s">
        <v>7</v>
      </c>
      <c r="F41" s="5">
        <v>34392.73</v>
      </c>
      <c r="J41" s="20">
        <v>3</v>
      </c>
      <c r="K41" s="20" t="s">
        <v>143</v>
      </c>
      <c r="L41" s="25" t="s">
        <v>141</v>
      </c>
      <c r="M41" s="25">
        <f>2*72.33</f>
        <v>144.66</v>
      </c>
    </row>
    <row r="42" spans="2:13" ht="12.75">
      <c r="B42" t="s">
        <v>8</v>
      </c>
      <c r="F42" s="9">
        <f>F41/F40</f>
        <v>0.9268099249987605</v>
      </c>
      <c r="J42" s="20">
        <v>4</v>
      </c>
      <c r="K42" s="20" t="s">
        <v>144</v>
      </c>
      <c r="L42" s="25" t="s">
        <v>141</v>
      </c>
      <c r="M42" s="25">
        <f>2*21.9</f>
        <v>43.8</v>
      </c>
    </row>
    <row r="43" spans="1:13" ht="12.75">
      <c r="A43" t="s">
        <v>127</v>
      </c>
      <c r="F43" s="5">
        <f>250+250</f>
        <v>500</v>
      </c>
      <c r="J43" s="20">
        <v>5</v>
      </c>
      <c r="K43" s="20" t="s">
        <v>148</v>
      </c>
      <c r="L43" s="25" t="s">
        <v>141</v>
      </c>
      <c r="M43" s="25">
        <f>2*375.39</f>
        <v>750.78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34892.73</v>
      </c>
      <c r="J44" s="20">
        <v>6</v>
      </c>
      <c r="K44" s="20" t="s">
        <v>150</v>
      </c>
      <c r="L44" s="25" t="s">
        <v>151</v>
      </c>
      <c r="M44" s="25">
        <f>3*13.99</f>
        <v>41.97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5288.8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5305.1410000000005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0.4</v>
      </c>
      <c r="E55" t="s">
        <v>14</v>
      </c>
      <c r="F55" s="5">
        <f>B55*D55</f>
        <v>498.40000000000003</v>
      </c>
      <c r="J55" s="20"/>
      <c r="K55" s="20"/>
      <c r="L55" s="30" t="s">
        <v>65</v>
      </c>
      <c r="M55" s="33">
        <f>SUM(M39:M54)</f>
        <v>1943.21</v>
      </c>
    </row>
    <row r="56" spans="1:6" ht="12.75">
      <c r="A56" s="4" t="s">
        <v>17</v>
      </c>
      <c r="B56" s="10"/>
      <c r="C56" s="10"/>
      <c r="F56" s="31">
        <f>SUM(F54:F55)</f>
        <v>5803.541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178887</v>
      </c>
      <c r="D58">
        <v>228897.7</v>
      </c>
      <c r="E58">
        <v>2665.9</v>
      </c>
      <c r="F58" s="35">
        <f>C58/D58*E58</f>
        <v>2083.441001373102</v>
      </c>
    </row>
    <row r="59" spans="1:6" ht="12.75">
      <c r="A59" t="s">
        <v>20</v>
      </c>
      <c r="F59" s="35">
        <f>M20</f>
        <v>2705.3099076</v>
      </c>
    </row>
    <row r="60" spans="1:6" ht="12.75">
      <c r="A60" t="s">
        <v>21</v>
      </c>
      <c r="F60" s="11">
        <f>M35</f>
        <v>12628.917340811999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1943.21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0.38</v>
      </c>
      <c r="E65" t="s">
        <v>14</v>
      </c>
      <c r="F65" s="11">
        <f>B65*D65</f>
        <v>1013.042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20373.9202497851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0.26</v>
      </c>
      <c r="E70" t="s">
        <v>14</v>
      </c>
      <c r="F70" s="11">
        <f>B70*D70</f>
        <v>693.134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1.15</v>
      </c>
      <c r="E73" t="s">
        <v>14</v>
      </c>
      <c r="F73" s="11">
        <f>B73*D73</f>
        <v>3065.785</v>
      </c>
    </row>
    <row r="74" spans="1:6" ht="12.75">
      <c r="A74" s="4" t="s">
        <v>29</v>
      </c>
      <c r="F74" s="31">
        <f>F70+F73</f>
        <v>3758.919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2.62</v>
      </c>
      <c r="E77" t="s">
        <v>14</v>
      </c>
      <c r="F77" s="11">
        <f>B77*D77</f>
        <v>6984.658</v>
      </c>
    </row>
    <row r="78" spans="1:6" ht="12.75">
      <c r="A78" s="4" t="s">
        <v>32</v>
      </c>
      <c r="F78" s="31">
        <f>SUM(F77)</f>
        <v>6984.658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42209.838249785105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2448.170618487536</v>
      </c>
      <c r="G81" s="7"/>
      <c r="H81" s="7"/>
      <c r="I81" s="7"/>
    </row>
    <row r="82" spans="1:9" ht="12.75">
      <c r="A82" s="1"/>
      <c r="B82" s="37" t="s">
        <v>129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130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46549.61886827264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43252</v>
      </c>
      <c r="C87" s="41">
        <v>-2819</v>
      </c>
      <c r="D87" s="46">
        <f>F44</f>
        <v>34892.73</v>
      </c>
      <c r="E87" s="46">
        <f>F85</f>
        <v>46549.61886827264</v>
      </c>
      <c r="F87" s="47">
        <f>C87+D87-E87</f>
        <v>-14475.88886827264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43252</v>
      </c>
      <c r="D89" s="8" t="s">
        <v>112</v>
      </c>
      <c r="E89" s="57">
        <v>43281</v>
      </c>
      <c r="F89" t="s">
        <v>113</v>
      </c>
    </row>
    <row r="90" spans="1:7" ht="13.5" thickBot="1">
      <c r="A90" t="s">
        <v>114</v>
      </c>
      <c r="F90" s="58">
        <f>E87</f>
        <v>46549.61886827264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2018-09-03T07:40:08Z</dcterms:modified>
  <cp:category/>
  <cp:version/>
  <cp:contentType/>
  <cp:contentStatus/>
</cp:coreProperties>
</file>