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<sst xmlns="http://schemas.openxmlformats.org/spreadsheetml/2006/main" count="207" uniqueCount="172">
  <si>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</si>
  <si>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</si>
  <si>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</si>
  <si>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</si>
  <si>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</si>
  <si>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</si>
  <si>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</si>
  <si>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</si>
  <si>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</si>
  <si>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</si>
  <si>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</si>
  <si>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</si>
  <si>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</si>
  <si>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</si>
  <si>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</si>
  <si>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</si>
  <si>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</si>
  <si>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</si>
  <si>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</si>
  <si>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</si>
  <si>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</si>
  <si>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</si>
  <si>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</si>
  <si>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</si>
  <si>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</si>
  <si>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</si>
  <si>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</si>
  <si>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</si>
  <si>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</si>
  <si>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</si>
  <si>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</si>
  <si>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</si>
  <si>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</si>
  <si>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</si>
  <si>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</si>
  <si>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</si>
  <si>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</si>
  <si>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</si>
  <si>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</si>
  <si>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</si>
  <si>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</si>
  <si>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</si>
  <si>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</si>
  <si>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</si>
  <si>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</si>
  <si>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</si>
  <si>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</si>
  <si>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</si>
  <si>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</si>
  <si>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</si>
  <si>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</si>
  <si>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</si>
  <si>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</si>
  <si>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</si>
  <si>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</si>
  <si>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</si>
  <si>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</si>
  <si>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</si>
  <si>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</si>
  <si>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</si>
  <si>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</si>
  <si>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</si>
  <si>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</si>
  <si>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</si>
  <si>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</si>
  <si>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</si>
  <si>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</si>
  <si>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</si>
  <si>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</si>
  <si>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</si>
  <si>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</si>
  <si>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</si>
  <si>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</si>
  <si>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</si>
  <si>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</si>
  <si>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</si>
  <si>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</si>
  <si>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</si>
  <si>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</si>
  <si>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</si>
  <si>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</si>
  <si>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</si>
  <si>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</si>
  <si>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</si>
  <si>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</si>
  <si>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</si>
  <si>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</si>
  <si>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</si>
  <si>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</si>
  <si>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</si>
  <si>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</si>
  <si>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</si>
  <si>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</si>
  <si>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</si>
  <si>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</si>
  <si>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</si>
  <si>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</si>
  <si>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</si>
  <si>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</si>
  <si>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</si>
  <si>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</si>
  <si>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</si>
  <si>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</si>
  <si>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</si>
  <si>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</si>
  <si>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</si>
  <si>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</si>
  <si>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</si>
  <si>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</si>
  <si>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</si>
  <si>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</si>
  <si>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</si>
  <si>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</si>
  <si>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</si>
  <si>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</si>
  <si>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</si>
  <si>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</si>
  <si>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</si>
  <si>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</si>
  <si>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</si>
  <si>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</si>
  <si>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</si>
  <si>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</si>
  <si>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</si>
  <si>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</si>
  <si>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</si>
  <si>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</si>
  <si>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</si>
  <si>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</si>
  <si>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</si>
  <si>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</si>
  <si>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</si>
  <si>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</si>
  <si>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декабря</t>
  </si>
  <si>
    <t>за   декабрь  2018 г.</t>
  </si>
  <si>
    <t>ост.на 01.01</t>
  </si>
  <si>
    <t>текущий ремонт канал-й трубы (договор)</t>
  </si>
  <si>
    <t>смена труб д 110 пвх (13мп) п-д 1 подвал</t>
  </si>
  <si>
    <t>труба д 110 пвх 1мп</t>
  </si>
  <si>
    <t>3шт</t>
  </si>
  <si>
    <t>труба д 110 пвх 2мп</t>
  </si>
  <si>
    <t>5шт</t>
  </si>
  <si>
    <t>переход 110</t>
  </si>
  <si>
    <t>2шт</t>
  </si>
  <si>
    <t>тройник косой 110</t>
  </si>
  <si>
    <t>1шт</t>
  </si>
  <si>
    <t>муфта 110</t>
  </si>
  <si>
    <t>арматура для крепления</t>
  </si>
  <si>
    <t>4шт</t>
  </si>
  <si>
    <t>диск</t>
  </si>
  <si>
    <t>слив и заполнение системы отопления</t>
  </si>
  <si>
    <t>смена труб д 25 на п.пр. (4мп) кв.47</t>
  </si>
  <si>
    <t>труба д 25 п.пр.</t>
  </si>
  <si>
    <t>4мп</t>
  </si>
  <si>
    <t>муфта нер.25</t>
  </si>
  <si>
    <t xml:space="preserve">смена сгона д 32 (3шт) </t>
  </si>
  <si>
    <t>смена вентиля д 15,20(2шт)</t>
  </si>
  <si>
    <t>смена вентиля д 32 (1шт)</t>
  </si>
  <si>
    <t>сгон 32</t>
  </si>
  <si>
    <t>муфта 32</t>
  </si>
  <si>
    <t>к/гайка 32</t>
  </si>
  <si>
    <t>гебо 32</t>
  </si>
  <si>
    <t>вентиль д 15</t>
  </si>
  <si>
    <t>вентиль д 20</t>
  </si>
  <si>
    <t>смена светильника (1шт) п-д2</t>
  </si>
  <si>
    <t>смена эл.провода (1,5мп)</t>
  </si>
  <si>
    <t>светильник</t>
  </si>
  <si>
    <t>провод</t>
  </si>
  <si>
    <t>1,5мп</t>
  </si>
  <si>
    <t>дюбель, саморез</t>
  </si>
  <si>
    <t>смена лампа (5шт) п-д1,2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</si>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</sst>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M63" sqref="M63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12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L6*126.87*1.202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1564.6268124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756.3887904000001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205.871949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76.24887</v>
      </c>
    </row>
    <row r="20" spans="1:13" ht="12.75">
      <c r="A20" t="s">
        <v>109</v>
      </c>
      <c r="J20" s="20"/>
      <c r="K20" s="27" t="s">
        <v>56</v>
      </c>
      <c r="L20" s="28">
        <f>SUM(L6:L19)</f>
        <v>17.07</v>
      </c>
      <c r="M20" s="34">
        <f>SUM(M6:M19)</f>
        <v>2603.1364218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9"/>
      <c r="M24" s="33">
        <v>20300</v>
      </c>
    </row>
    <row r="25" spans="1:13" ht="12.75">
      <c r="A25" t="s">
        <v>113</v>
      </c>
      <c r="J25" s="35">
        <v>2</v>
      </c>
      <c r="K25" s="36" t="s">
        <v>137</v>
      </c>
      <c r="L25" s="59">
        <f>0.13*146.9</f>
        <v>19.097</v>
      </c>
      <c r="M25" s="33">
        <f aca="true" t="shared" si="1" ref="M25:M39">L25*126.87*1.202*1.15</f>
        <v>3349.086741897</v>
      </c>
    </row>
    <row r="26" spans="1:13" ht="12.75">
      <c r="A26" t="s">
        <v>114</v>
      </c>
      <c r="J26" s="35">
        <v>3</v>
      </c>
      <c r="K26" s="36" t="s">
        <v>150</v>
      </c>
      <c r="L26" s="59">
        <v>4.9</v>
      </c>
      <c r="M26" s="33">
        <f t="shared" si="1"/>
        <v>859.3247648999999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 t="s">
        <v>151</v>
      </c>
      <c r="L27" s="59">
        <f>0.04*184.3</f>
        <v>7.372000000000001</v>
      </c>
      <c r="M27" s="33">
        <f t="shared" si="1"/>
        <v>1292.845340172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155</v>
      </c>
      <c r="L28" s="23">
        <f>0.03*41.6</f>
        <v>1.248</v>
      </c>
      <c r="M28" s="33">
        <f t="shared" si="1"/>
        <v>218.86475644799998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156</v>
      </c>
      <c r="L29" s="23">
        <v>1.62</v>
      </c>
      <c r="M29" s="33">
        <f t="shared" si="1"/>
        <v>284.10328962</v>
      </c>
    </row>
    <row r="30" spans="10:13" ht="12.75">
      <c r="J30" s="35">
        <v>7</v>
      </c>
      <c r="K30" s="36" t="s">
        <v>157</v>
      </c>
      <c r="L30" s="23">
        <v>1.03</v>
      </c>
      <c r="M30" s="33">
        <f t="shared" si="1"/>
        <v>180.63357303</v>
      </c>
    </row>
    <row r="31" spans="2:13" ht="12.75">
      <c r="B31" t="s">
        <v>0</v>
      </c>
      <c r="J31" s="35">
        <v>8</v>
      </c>
      <c r="K31" s="36" t="s">
        <v>164</v>
      </c>
      <c r="L31" s="23">
        <v>0.89</v>
      </c>
      <c r="M31" s="33">
        <f t="shared" si="1"/>
        <v>156.08143689</v>
      </c>
    </row>
    <row r="32" spans="10:13" ht="12.75">
      <c r="J32" s="35">
        <v>9</v>
      </c>
      <c r="K32" s="36" t="s">
        <v>165</v>
      </c>
      <c r="L32" s="23">
        <f>0.015*19</f>
        <v>0.285</v>
      </c>
      <c r="M32" s="33">
        <f t="shared" si="1"/>
        <v>49.98113428499999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 t="s">
        <v>170</v>
      </c>
      <c r="L33" s="23">
        <v>0.35</v>
      </c>
      <c r="M33" s="33">
        <f t="shared" si="1"/>
        <v>61.38034034999999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54958.85</v>
      </c>
      <c r="J40" s="20"/>
      <c r="K40" s="30" t="s">
        <v>56</v>
      </c>
      <c r="L40" s="28">
        <f>SUM(L24:L39)</f>
        <v>36.791999999999994</v>
      </c>
      <c r="M40" s="34">
        <f>SUM(M24:M39)</f>
        <v>26752.301377592004</v>
      </c>
    </row>
    <row r="41" spans="1:11" ht="12.75">
      <c r="A41" t="s">
        <v>7</v>
      </c>
      <c r="F41" s="5">
        <v>53137.31</v>
      </c>
      <c r="K41" s="1" t="s">
        <v>60</v>
      </c>
    </row>
    <row r="42" spans="2:13" ht="12.75">
      <c r="B42" t="s">
        <v>8</v>
      </c>
      <c r="F42" s="9">
        <f>F41/F40</f>
        <v>0.9668562933904185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4" t="s">
        <v>132</v>
      </c>
      <c r="B43" s="64"/>
      <c r="C43" s="64"/>
      <c r="D43" s="64"/>
      <c r="E43" s="62"/>
      <c r="F43" s="5">
        <f>400+250+400+(920.3*15.9)</f>
        <v>15682.77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68820.08</v>
      </c>
      <c r="J44" s="20">
        <v>1</v>
      </c>
      <c r="K44" s="20" t="s">
        <v>138</v>
      </c>
      <c r="L44" s="25" t="s">
        <v>139</v>
      </c>
      <c r="M44" s="25">
        <f>3*179</f>
        <v>537</v>
      </c>
    </row>
    <row r="45" spans="10:13" ht="12.75">
      <c r="J45" s="20">
        <v>2</v>
      </c>
      <c r="K45" s="20" t="s">
        <v>140</v>
      </c>
      <c r="L45" s="25" t="s">
        <v>141</v>
      </c>
      <c r="M45" s="25">
        <f>5*315.28</f>
        <v>1576.3999999999999</v>
      </c>
    </row>
    <row r="46" spans="2:13" ht="12.75">
      <c r="B46" s="1" t="s">
        <v>10</v>
      </c>
      <c r="C46" s="1"/>
      <c r="J46" s="20">
        <v>3</v>
      </c>
      <c r="K46" s="20" t="s">
        <v>142</v>
      </c>
      <c r="L46" s="25" t="s">
        <v>143</v>
      </c>
      <c r="M46" s="25">
        <f>2*96.14</f>
        <v>192.28</v>
      </c>
    </row>
    <row r="47" spans="10:13" ht="12.75">
      <c r="J47" s="20">
        <v>4</v>
      </c>
      <c r="K47" s="20" t="s">
        <v>144</v>
      </c>
      <c r="L47" s="25" t="s">
        <v>145</v>
      </c>
      <c r="M47" s="25">
        <v>99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146</v>
      </c>
      <c r="L48" s="25" t="s">
        <v>145</v>
      </c>
      <c r="M48" s="25">
        <f>1*98</f>
        <v>98</v>
      </c>
    </row>
    <row r="49" spans="1:13" ht="12.75">
      <c r="A49" t="s">
        <v>12</v>
      </c>
      <c r="F49" s="11">
        <f>(7700)*1.202</f>
        <v>9255.4</v>
      </c>
      <c r="J49" s="20">
        <v>6</v>
      </c>
      <c r="K49" s="20" t="s">
        <v>147</v>
      </c>
      <c r="L49" s="25" t="s">
        <v>148</v>
      </c>
      <c r="M49" s="25">
        <f>4*58</f>
        <v>232</v>
      </c>
    </row>
    <row r="50" spans="1:13" ht="12.75">
      <c r="A50" s="6" t="s">
        <v>15</v>
      </c>
      <c r="F50" s="11">
        <f>2000*1.202</f>
        <v>2404</v>
      </c>
      <c r="J50" s="20">
        <v>7</v>
      </c>
      <c r="K50" s="20" t="s">
        <v>149</v>
      </c>
      <c r="L50" s="25" t="s">
        <v>143</v>
      </c>
      <c r="M50" s="25">
        <f>2*24</f>
        <v>48</v>
      </c>
    </row>
    <row r="51" spans="1:13" ht="12.75">
      <c r="A51" s="6" t="s">
        <v>84</v>
      </c>
      <c r="E51" s="5">
        <v>0.91</v>
      </c>
      <c r="F51" s="11">
        <f>E51*E33</f>
        <v>3326.96</v>
      </c>
      <c r="J51" s="20">
        <v>8</v>
      </c>
      <c r="K51" s="20" t="s">
        <v>152</v>
      </c>
      <c r="L51" s="25" t="s">
        <v>153</v>
      </c>
      <c r="M51" s="25">
        <f>4*91.5</f>
        <v>366</v>
      </c>
    </row>
    <row r="52" spans="1:13" ht="12.75">
      <c r="A52" s="4" t="s">
        <v>74</v>
      </c>
      <c r="F52" s="32">
        <f>F49+F50+F51</f>
        <v>14986.36</v>
      </c>
      <c r="J52" s="20">
        <v>9</v>
      </c>
      <c r="K52" s="63" t="s">
        <v>154</v>
      </c>
      <c r="L52" s="25" t="s">
        <v>148</v>
      </c>
      <c r="M52" s="25">
        <f>4*80</f>
        <v>320</v>
      </c>
    </row>
    <row r="53" spans="1:13" ht="12.75">
      <c r="A53" s="4" t="s">
        <v>16</v>
      </c>
      <c r="F53" t="s">
        <v>73</v>
      </c>
      <c r="J53" s="20">
        <v>10</v>
      </c>
      <c r="K53" s="20" t="s">
        <v>158</v>
      </c>
      <c r="L53" s="25" t="s">
        <v>139</v>
      </c>
      <c r="M53" s="25">
        <f>3*97.77</f>
        <v>293.31</v>
      </c>
    </row>
    <row r="54" spans="1:13" ht="12.75">
      <c r="A54" t="s">
        <v>75</v>
      </c>
      <c r="C54" s="13"/>
      <c r="D54" s="47">
        <v>1.99</v>
      </c>
      <c r="E54" s="13" t="s">
        <v>14</v>
      </c>
      <c r="F54" s="11">
        <f>E33*D54</f>
        <v>7275.44</v>
      </c>
      <c r="J54" s="20">
        <v>11</v>
      </c>
      <c r="K54" s="20" t="s">
        <v>159</v>
      </c>
      <c r="L54" s="25" t="s">
        <v>139</v>
      </c>
      <c r="M54" s="25">
        <f>3*96</f>
        <v>288</v>
      </c>
    </row>
    <row r="55" spans="1:13" ht="12.75">
      <c r="A55" t="s">
        <v>80</v>
      </c>
      <c r="B55">
        <v>1239.4</v>
      </c>
      <c r="C55" t="s">
        <v>13</v>
      </c>
      <c r="D55" s="5">
        <v>0.4</v>
      </c>
      <c r="E55" t="s">
        <v>14</v>
      </c>
      <c r="F55" s="11">
        <f>B55*D55</f>
        <v>495.76000000000005</v>
      </c>
      <c r="J55" s="20">
        <v>12</v>
      </c>
      <c r="K55" s="20" t="s">
        <v>160</v>
      </c>
      <c r="L55" s="25" t="s">
        <v>139</v>
      </c>
      <c r="M55" s="25">
        <f>3*21.9</f>
        <v>65.69999999999999</v>
      </c>
    </row>
    <row r="56" spans="1:13" ht="12.75">
      <c r="A56" s="4" t="s">
        <v>17</v>
      </c>
      <c r="B56" s="10"/>
      <c r="C56" s="10"/>
      <c r="F56" s="32">
        <f>SUM(F54:F55)</f>
        <v>7771.2</v>
      </c>
      <c r="J56" s="20">
        <v>13</v>
      </c>
      <c r="K56" s="20" t="s">
        <v>161</v>
      </c>
      <c r="L56" s="25" t="s">
        <v>145</v>
      </c>
      <c r="M56" s="25">
        <v>922</v>
      </c>
    </row>
    <row r="57" spans="1:13" ht="12.75">
      <c r="A57" s="4" t="s">
        <v>18</v>
      </c>
      <c r="B57" s="4"/>
      <c r="J57" s="20">
        <v>14</v>
      </c>
      <c r="K57" s="20" t="s">
        <v>162</v>
      </c>
      <c r="L57" s="25" t="s">
        <v>145</v>
      </c>
      <c r="M57" s="25">
        <v>232.37</v>
      </c>
    </row>
    <row r="58" spans="1:13" ht="12.75">
      <c r="A58" t="s">
        <v>19</v>
      </c>
      <c r="C58" s="54">
        <v>184976</v>
      </c>
      <c r="D58">
        <v>229360</v>
      </c>
      <c r="E58">
        <v>3654.2</v>
      </c>
      <c r="F58" s="37">
        <f>C58/D58*E58</f>
        <v>2947.0670526682943</v>
      </c>
      <c r="J58" s="20">
        <v>15</v>
      </c>
      <c r="K58" s="20" t="s">
        <v>163</v>
      </c>
      <c r="L58" s="25" t="s">
        <v>145</v>
      </c>
      <c r="M58" s="25">
        <v>375.39</v>
      </c>
    </row>
    <row r="59" spans="1:13" ht="14.25" customHeight="1">
      <c r="A59" t="s">
        <v>20</v>
      </c>
      <c r="F59" s="37">
        <f>M20</f>
        <v>2603.1364218</v>
      </c>
      <c r="J59" s="20">
        <v>16</v>
      </c>
      <c r="K59" s="20" t="s">
        <v>166</v>
      </c>
      <c r="L59" s="25" t="s">
        <v>145</v>
      </c>
      <c r="M59" s="25">
        <v>281.53</v>
      </c>
    </row>
    <row r="60" spans="1:13" ht="12.75">
      <c r="A60" t="s">
        <v>21</v>
      </c>
      <c r="F60" s="11">
        <f>M40</f>
        <v>26752.301377592004</v>
      </c>
      <c r="J60" s="20">
        <v>17</v>
      </c>
      <c r="K60" s="20" t="s">
        <v>167</v>
      </c>
      <c r="L60" s="25" t="s">
        <v>168</v>
      </c>
      <c r="M60" s="25">
        <f>1.5*7.4</f>
        <v>11.100000000000001</v>
      </c>
    </row>
    <row r="61" spans="1:13" ht="12.75">
      <c r="A61" t="s">
        <v>70</v>
      </c>
      <c r="F61" s="5">
        <v>0</v>
      </c>
      <c r="J61" s="20">
        <v>18</v>
      </c>
      <c r="K61" s="20" t="s">
        <v>169</v>
      </c>
      <c r="L61" s="25" t="s">
        <v>148</v>
      </c>
      <c r="M61" s="25">
        <f>(2*0.45)+(2*1.13)</f>
        <v>3.1599999999999997</v>
      </c>
    </row>
    <row r="62" spans="1:13" ht="12.75">
      <c r="A62" t="s">
        <v>22</v>
      </c>
      <c r="F62" s="5">
        <f>M63</f>
        <v>6005.34</v>
      </c>
      <c r="J62" s="20">
        <v>19</v>
      </c>
      <c r="K62" s="20" t="s">
        <v>171</v>
      </c>
      <c r="L62" s="25" t="s">
        <v>141</v>
      </c>
      <c r="M62" s="25">
        <f>5*12.82</f>
        <v>64.1</v>
      </c>
    </row>
    <row r="63" spans="1:13" ht="12.75">
      <c r="A63" t="s">
        <v>23</v>
      </c>
      <c r="F63" s="5"/>
      <c r="J63" s="20"/>
      <c r="K63" s="20"/>
      <c r="L63" s="31" t="s">
        <v>63</v>
      </c>
      <c r="M63" s="28">
        <f>SUM(M44:M62)</f>
        <v>6005.34</v>
      </c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0.64</v>
      </c>
      <c r="E65" t="s">
        <v>14</v>
      </c>
      <c r="F65" s="11">
        <f>B65*D65</f>
        <v>2339.84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40647.684852060294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0.25</v>
      </c>
      <c r="E70" t="s">
        <v>14</v>
      </c>
      <c r="F70" s="11">
        <f>B70*D70</f>
        <v>914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1.25</v>
      </c>
      <c r="E73" t="s">
        <v>14</v>
      </c>
      <c r="F73" s="11">
        <f>B73*D73</f>
        <v>4570</v>
      </c>
    </row>
    <row r="74" spans="1:6" ht="12.75">
      <c r="A74" s="4" t="s">
        <v>29</v>
      </c>
      <c r="F74" s="32">
        <f>F70+F73</f>
        <v>5484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2.41</v>
      </c>
      <c r="E77" t="s">
        <v>14</v>
      </c>
      <c r="F77" s="11">
        <f>B77*D77</f>
        <v>8810.960000000001</v>
      </c>
    </row>
    <row r="78" spans="1:6" ht="12.75">
      <c r="A78" s="4" t="s">
        <v>31</v>
      </c>
      <c r="F78" s="32">
        <f>SUM(F77)</f>
        <v>8810.960000000001</v>
      </c>
    </row>
    <row r="79" spans="1:6" ht="12.75">
      <c r="A79" s="51" t="s">
        <v>79</v>
      </c>
      <c r="B79" s="48"/>
      <c r="C79" s="48"/>
      <c r="D79" s="52">
        <v>2.83</v>
      </c>
      <c r="E79" s="48"/>
      <c r="F79" s="53">
        <f>D79*E33</f>
        <v>10346.48</v>
      </c>
    </row>
    <row r="80" spans="1:6" ht="12.75">
      <c r="A80" s="1" t="s">
        <v>32</v>
      </c>
      <c r="B80" s="1"/>
      <c r="F80" s="32">
        <f>F52+F56+F68+F74+F78+F79</f>
        <v>88046.6848520603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5106.707721419497</v>
      </c>
      <c r="I81" s="7"/>
    </row>
    <row r="82" spans="1:9" ht="12.75">
      <c r="A82" s="1"/>
      <c r="B82" s="38" t="s">
        <v>128</v>
      </c>
      <c r="C82" s="38"/>
      <c r="D82" s="1"/>
      <c r="E82" s="60"/>
      <c r="F82" s="61">
        <v>2422.14</v>
      </c>
      <c r="I82" s="7"/>
    </row>
    <row r="83" spans="1:9" ht="12.75">
      <c r="A83" s="1"/>
      <c r="B83" s="38" t="s">
        <v>129</v>
      </c>
      <c r="C83" s="38"/>
      <c r="D83" s="1"/>
      <c r="E83" s="60"/>
      <c r="F83" s="61">
        <v>292.19</v>
      </c>
      <c r="I83" s="7"/>
    </row>
    <row r="84" spans="1:9" ht="12.75">
      <c r="A84" s="1"/>
      <c r="B84" s="38" t="s">
        <v>130</v>
      </c>
      <c r="C84" s="38"/>
      <c r="D84" s="1"/>
      <c r="E84" s="60"/>
      <c r="F84" s="61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95867.7225734798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43800</v>
      </c>
      <c r="C87" s="42">
        <v>73090</v>
      </c>
      <c r="D87" s="45">
        <f>F44</f>
        <v>68820.08</v>
      </c>
      <c r="E87" s="45">
        <f>F85</f>
        <v>95867.7225734798</v>
      </c>
      <c r="F87" s="46">
        <f>C87+D87-E87</f>
        <v>46042.35742652022</v>
      </c>
    </row>
    <row r="89" spans="1:6" ht="13.5" thickBot="1">
      <c r="A89" t="s">
        <v>86</v>
      </c>
      <c r="C89" s="56">
        <v>43435</v>
      </c>
      <c r="D89" s="8" t="s">
        <v>87</v>
      </c>
      <c r="E89" s="56">
        <v>43465</v>
      </c>
      <c r="F89" t="s">
        <v>88</v>
      </c>
    </row>
    <row r="90" spans="1:7" ht="13.5" thickBot="1">
      <c r="A90" t="s">
        <v>89</v>
      </c>
      <c r="F90" s="57">
        <f>E87</f>
        <v>95867.7225734798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2019-03-19T10:27:52Z</dcterms:modified>
  <cp:category/>
  <cp:version/>
  <cp:contentType/>
  <cp:contentStatus/>
</cp:coreProperties>
</file>