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<sst xmlns="http://schemas.openxmlformats.org/spreadsheetml/2006/main" count="174" uniqueCount="148">
  <si>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</si>
  <si>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</si>
  <si>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</si>
  <si>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</si>
  <si>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</si>
  <si>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</si>
  <si>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</si>
  <si>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</si>
  <si>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</si>
  <si>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</si>
  <si>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</si>
  <si>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</si>
  <si>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</si>
  <si>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</si>
  <si>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</si>
  <si>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</si>
  <si>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</si>
  <si>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</si>
  <si>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</si>
  <si>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</si>
  <si>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</si>
  <si>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</si>
  <si>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</si>
  <si>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</si>
  <si>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</si>
  <si>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</si>
  <si>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</si>
  <si>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</si>
  <si>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</si>
  <si>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</si>
  <si>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</si>
  <si>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</si>
  <si>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</si>
  <si>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</si>
  <si>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</si>
  <si>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</si>
  <si>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</si>
  <si>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</si>
  <si>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</si>
  <si>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</si>
  <si>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</si>
  <si>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</si>
  <si>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</si>
  <si>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</si>
  <si>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</si>
  <si>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</si>
  <si>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</si>
  <si>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</si>
  <si>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</si>
  <si>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</si>
  <si>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</si>
  <si>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</si>
  <si>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</si>
  <si>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</si>
  <si>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</si>
  <si>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</si>
  <si>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</si>
  <si>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</si>
  <si>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</si>
  <si>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</si>
  <si>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</si>
  <si>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</si>
  <si>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</si>
  <si>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</si>
  <si>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</si>
  <si>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</si>
  <si>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</si>
  <si>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</si>
  <si>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</si>
  <si>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</si>
  <si>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</si>
  <si>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</si>
  <si>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</si>
  <si>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</si>
  <si>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</si>
  <si>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</si>
  <si>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</si>
  <si>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</si>
  <si>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</si>
  <si>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</si>
  <si>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</si>
  <si>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</si>
  <si>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</si>
  <si>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</si>
  <si>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</si>
  <si>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</si>
  <si>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</si>
  <si>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</si>
  <si>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</si>
  <si>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</si>
  <si>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</si>
  <si>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</si>
  <si>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</si>
  <si>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</si>
  <si>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</si>
  <si>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</si>
  <si>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</si>
  <si>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</si>
  <si>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</si>
  <si>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</si>
  <si>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</si>
  <si>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</si>
  <si>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</si>
  <si>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</si>
  <si>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</si>
  <si>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</si>
  <si>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</si>
  <si>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</si>
  <si>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</si>
  <si>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</si>
  <si>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к.2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</si>
  <si>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</si>
  <si>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</si>
  <si>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</si>
  <si>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</si>
  <si>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</si>
  <si>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</si>
  <si>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</si>
  <si>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</si>
  <si>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</si>
  <si>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</si>
  <si>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</si>
  <si>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</si>
  <si>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</si>
  <si>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</si>
  <si>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</si>
  <si>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(Спарк,ростелеком.комстар, эр-телеком)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</si>
  <si>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</si>
  <si>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</si>
  <si>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</si>
  <si>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</si>
  <si>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</si>
  <si>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октября</t>
  </si>
  <si>
    <t>за   октябрь  2018 г.</t>
  </si>
  <si>
    <t>ост.на 01.11</t>
  </si>
  <si>
    <t>вышка</t>
  </si>
  <si>
    <t>смена труб д 110 (2мп) по кв.60</t>
  </si>
  <si>
    <t>переход 110</t>
  </si>
  <si>
    <t>2шт</t>
  </si>
  <si>
    <t>патрубок 110</t>
  </si>
  <si>
    <t>1шт</t>
  </si>
  <si>
    <t>труба д 110</t>
  </si>
  <si>
    <t xml:space="preserve">муфта </t>
  </si>
  <si>
    <t>смена ламп (25шт)</t>
  </si>
  <si>
    <t>лампа</t>
  </si>
  <si>
    <t>25шт</t>
  </si>
  <si>
    <t xml:space="preserve">смена выключателя (1шт) </t>
  </si>
  <si>
    <t>выключатель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</si>
</sst>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M49" sqref="M49"/>
    </sheetView>
  </sheetViews>
  <sheetFormatPr defaultColWidth="9.00390625" defaultRowHeight="12.75"/>
  <cols>
    <col min="1" max="1" width="15.50390625" style="0" customWidth="1"/>
    <col min="3" max="4" width="11.125" style="0" customWidth="1"/>
    <col min="5" max="5" width="10.87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84</v>
      </c>
      <c r="D1" s="8">
        <v>10</v>
      </c>
      <c r="K1" t="s">
        <v>66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35</v>
      </c>
      <c r="K3" s="55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132</v>
      </c>
      <c r="G4" s="8" t="s">
        <v>131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87</v>
      </c>
      <c r="J5" s="15"/>
      <c r="K5" s="15"/>
      <c r="L5" s="21" t="s">
        <v>40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46">
        <f>L6*126.87*1.202</f>
        <v>0</v>
      </c>
    </row>
    <row r="7" spans="10:13" ht="12.75">
      <c r="J7" s="14">
        <v>2</v>
      </c>
      <c r="K7" s="14" t="s">
        <v>43</v>
      </c>
      <c r="L7" s="14"/>
      <c r="M7" s="46">
        <f aca="true" t="shared" si="0" ref="M7:M19">L7*126.87*1.202</f>
        <v>0</v>
      </c>
    </row>
    <row r="8" spans="1:13" ht="12.75">
      <c r="A8" t="s">
        <v>90</v>
      </c>
      <c r="J8" s="15"/>
      <c r="K8" s="15" t="s">
        <v>44</v>
      </c>
      <c r="L8" s="21">
        <v>0</v>
      </c>
      <c r="M8" s="46">
        <f t="shared" si="0"/>
        <v>0</v>
      </c>
    </row>
    <row r="9" spans="5:13" ht="12.75">
      <c r="E9" t="s">
        <v>91</v>
      </c>
      <c r="J9" s="16"/>
      <c r="K9" s="16" t="s">
        <v>45</v>
      </c>
      <c r="L9" s="23">
        <v>0</v>
      </c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6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6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0</v>
      </c>
      <c r="M13" s="46">
        <f t="shared" si="0"/>
        <v>0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5:13" ht="12.75">
      <c r="E15" t="s">
        <v>97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/>
      <c r="M16" s="46">
        <f t="shared" si="0"/>
        <v>0</v>
      </c>
    </row>
    <row r="17" spans="5:13" ht="12.75">
      <c r="E17" t="s">
        <v>99</v>
      </c>
      <c r="J17" s="15" t="s">
        <v>53</v>
      </c>
      <c r="K17" s="26" t="s">
        <v>81</v>
      </c>
      <c r="L17" s="21">
        <v>15</v>
      </c>
      <c r="M17" s="46">
        <f t="shared" si="0"/>
        <v>2287.4661</v>
      </c>
    </row>
    <row r="18" spans="1:13" ht="12.75">
      <c r="A18" t="s">
        <v>100</v>
      </c>
      <c r="J18" s="15" t="s">
        <v>55</v>
      </c>
      <c r="K18" s="26" t="s">
        <v>54</v>
      </c>
      <c r="L18" s="21">
        <v>1.35</v>
      </c>
      <c r="M18" s="46">
        <f t="shared" si="0"/>
        <v>205.871949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6">
        <f t="shared" si="0"/>
        <v>76.24887</v>
      </c>
    </row>
    <row r="20" spans="1:13" ht="12.75">
      <c r="A20" t="s">
        <v>127</v>
      </c>
      <c r="J20" s="20"/>
      <c r="K20" s="27" t="s">
        <v>57</v>
      </c>
      <c r="L20" s="28">
        <f>SUM(L6:L19)</f>
        <v>16.85</v>
      </c>
      <c r="M20" s="33">
        <f>SUM(M6:M19)</f>
        <v>2569.586919</v>
      </c>
    </row>
    <row r="21" spans="1:11" ht="12.75">
      <c r="A21" t="s">
        <v>102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6">
        <f>0.02*146.9</f>
        <v>2.938</v>
      </c>
      <c r="M24" s="32">
        <f>L24*126.87*1.202*1.15</f>
        <v>515.244114138</v>
      </c>
    </row>
    <row r="25" spans="1:13" ht="12.75">
      <c r="A25" t="s">
        <v>106</v>
      </c>
      <c r="J25" s="20">
        <v>2</v>
      </c>
      <c r="K25" s="20" t="s">
        <v>143</v>
      </c>
      <c r="L25" s="46">
        <f>0.25*7.1</f>
        <v>1.775</v>
      </c>
      <c r="M25" s="32">
        <f aca="true" t="shared" si="1" ref="M25:M37">L25*126.87*1.202*1.15</f>
        <v>311.28601177499996</v>
      </c>
    </row>
    <row r="26" spans="1:13" ht="13.5" customHeight="1">
      <c r="A26" t="s">
        <v>107</v>
      </c>
      <c r="J26" s="20">
        <v>3</v>
      </c>
      <c r="K26" s="20" t="s">
        <v>146</v>
      </c>
      <c r="L26" s="46">
        <v>0.24</v>
      </c>
      <c r="M26" s="32">
        <f t="shared" si="1"/>
        <v>42.08937623999999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>
        <v>4</v>
      </c>
      <c r="K27" s="20"/>
      <c r="L27" s="46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6"/>
      <c r="M28" s="32">
        <f t="shared" si="1"/>
        <v>0</v>
      </c>
    </row>
    <row r="29" spans="10:13" ht="12.75">
      <c r="J29" s="20">
        <v>6</v>
      </c>
      <c r="K29" s="20"/>
      <c r="L29" s="46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25"/>
      <c r="M30" s="32">
        <f t="shared" si="1"/>
        <v>0</v>
      </c>
    </row>
    <row r="31" spans="10:13" ht="12.75">
      <c r="J31" s="20">
        <v>8</v>
      </c>
      <c r="K31" s="20"/>
      <c r="L31" s="25"/>
      <c r="M31" s="32">
        <f t="shared" si="1"/>
        <v>0</v>
      </c>
    </row>
    <row r="32" spans="1:13" ht="12.75">
      <c r="A32" t="s">
        <v>1</v>
      </c>
      <c r="E32">
        <v>2844.9</v>
      </c>
      <c r="F32" t="s">
        <v>65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0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46"/>
      <c r="M34" s="32">
        <f t="shared" si="1"/>
        <v>0</v>
      </c>
    </row>
    <row r="35" spans="1:13" ht="12.75">
      <c r="A35" t="s">
        <v>4</v>
      </c>
      <c r="E35">
        <v>367</v>
      </c>
      <c r="F35" t="s">
        <v>65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/>
      <c r="K38" s="29" t="s">
        <v>57</v>
      </c>
      <c r="L38" s="28">
        <f>SUM(L24:L37)</f>
        <v>4.953</v>
      </c>
      <c r="M38" s="33">
        <f>SUM(M24:M37)</f>
        <v>868.6195021529999</v>
      </c>
    </row>
    <row r="39" spans="1:11" ht="12.75">
      <c r="A39" s="2" t="s">
        <v>6</v>
      </c>
      <c r="F39" s="11">
        <v>48052.45</v>
      </c>
      <c r="K39" s="1" t="s">
        <v>61</v>
      </c>
    </row>
    <row r="40" spans="1:13" ht="12.75">
      <c r="A40" t="s">
        <v>7</v>
      </c>
      <c r="F40" s="5">
        <v>54186.94</v>
      </c>
      <c r="J40" s="22" t="s">
        <v>35</v>
      </c>
      <c r="K40" s="22"/>
      <c r="L40" s="22" t="s">
        <v>62</v>
      </c>
      <c r="M40" s="22" t="s">
        <v>41</v>
      </c>
    </row>
    <row r="41" spans="2:13" ht="12.75">
      <c r="B41" t="s">
        <v>8</v>
      </c>
      <c r="F41" s="9">
        <f>F40/F39</f>
        <v>1.1276623772565189</v>
      </c>
      <c r="J41" s="23" t="s">
        <v>36</v>
      </c>
      <c r="K41" s="23" t="s">
        <v>37</v>
      </c>
      <c r="L41" s="23"/>
      <c r="M41" s="23" t="s">
        <v>63</v>
      </c>
    </row>
    <row r="42" spans="1:13" ht="12.75">
      <c r="A42" t="s">
        <v>126</v>
      </c>
      <c r="F42" s="5">
        <f>250+250+400+400</f>
        <v>1300</v>
      </c>
      <c r="J42" s="20">
        <v>1</v>
      </c>
      <c r="K42" s="20" t="s">
        <v>135</v>
      </c>
      <c r="L42" s="25">
        <v>0.5</v>
      </c>
      <c r="M42" s="25">
        <f>L42*1300</f>
        <v>650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55486.94</v>
      </c>
      <c r="J43" s="20">
        <v>2</v>
      </c>
      <c r="K43" s="20" t="s">
        <v>137</v>
      </c>
      <c r="L43" s="46" t="s">
        <v>138</v>
      </c>
      <c r="M43" s="25">
        <f>2*96.99</f>
        <v>193.98</v>
      </c>
    </row>
    <row r="44" spans="10:13" ht="12.75">
      <c r="J44" s="20">
        <v>3</v>
      </c>
      <c r="K44" s="20" t="s">
        <v>139</v>
      </c>
      <c r="L44" s="46" t="s">
        <v>140</v>
      </c>
      <c r="M44" s="25">
        <v>80</v>
      </c>
    </row>
    <row r="45" spans="2:13" ht="12.75">
      <c r="B45" s="1" t="s">
        <v>10</v>
      </c>
      <c r="C45" s="1"/>
      <c r="J45" s="20">
        <v>4</v>
      </c>
      <c r="K45" s="20" t="s">
        <v>141</v>
      </c>
      <c r="L45" s="25" t="s">
        <v>138</v>
      </c>
      <c r="M45" s="25">
        <f>2*179</f>
        <v>358</v>
      </c>
    </row>
    <row r="46" spans="10:13" ht="12.75">
      <c r="J46" s="20">
        <v>5</v>
      </c>
      <c r="K46" s="20" t="s">
        <v>142</v>
      </c>
      <c r="L46" s="25" t="s">
        <v>140</v>
      </c>
      <c r="M46" s="25">
        <v>69.44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 t="s">
        <v>144</v>
      </c>
      <c r="L47" s="25" t="s">
        <v>145</v>
      </c>
      <c r="M47" s="25">
        <f>25*11.6</f>
        <v>290</v>
      </c>
    </row>
    <row r="48" spans="1:13" ht="12.75">
      <c r="A48" t="s">
        <v>12</v>
      </c>
      <c r="F48" s="11">
        <f>(5040+810)*1.202</f>
        <v>7031.7</v>
      </c>
      <c r="J48" s="20">
        <v>7</v>
      </c>
      <c r="K48" s="20" t="s">
        <v>147</v>
      </c>
      <c r="L48" s="25" t="s">
        <v>140</v>
      </c>
      <c r="M48" s="25">
        <v>59.57</v>
      </c>
    </row>
    <row r="49" spans="1:13" ht="12.75">
      <c r="A49" s="6" t="s">
        <v>15</v>
      </c>
      <c r="F49" s="11">
        <f>(2000+133.33)*1.202</f>
        <v>2564.26266</v>
      </c>
      <c r="J49" s="20">
        <v>8</v>
      </c>
      <c r="K49" s="20"/>
      <c r="L49" s="25"/>
      <c r="M49" s="25"/>
    </row>
    <row r="50" spans="1:13" ht="12.75">
      <c r="A50" s="6" t="s">
        <v>82</v>
      </c>
      <c r="E50" s="5">
        <v>0</v>
      </c>
      <c r="F50" s="11">
        <f>E50*E32</f>
        <v>0</v>
      </c>
      <c r="J50" s="20">
        <v>9</v>
      </c>
      <c r="K50" s="56"/>
      <c r="L50" s="25"/>
      <c r="M50" s="25"/>
    </row>
    <row r="51" spans="1:13" ht="12.75">
      <c r="A51" s="4" t="s">
        <v>33</v>
      </c>
      <c r="F51" s="31">
        <f>F48+F49+F50</f>
        <v>9595.96266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C53" s="13"/>
      <c r="D53" s="45">
        <v>1.99</v>
      </c>
      <c r="E53" s="13" t="s">
        <v>14</v>
      </c>
      <c r="F53" s="11">
        <f>D53*E32</f>
        <v>5661.351000000001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0</v>
      </c>
      <c r="C54" t="s">
        <v>13</v>
      </c>
      <c r="D54" s="5">
        <v>0</v>
      </c>
      <c r="E54" t="s">
        <v>14</v>
      </c>
      <c r="F54" s="5"/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5661.351000000001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51">
        <v>185738</v>
      </c>
      <c r="D57">
        <v>178887</v>
      </c>
      <c r="E57">
        <v>2844.9</v>
      </c>
      <c r="F57" s="34">
        <f>C57/D57*E57</f>
        <v>2953.8537523688137</v>
      </c>
      <c r="J57" s="20">
        <v>16</v>
      </c>
      <c r="K57" s="20"/>
      <c r="L57" s="25"/>
      <c r="M57" s="25"/>
    </row>
    <row r="58" spans="1:13" ht="12.75">
      <c r="A58" t="s">
        <v>20</v>
      </c>
      <c r="F58" s="34">
        <f>M20</f>
        <v>2569.586919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v>0</v>
      </c>
      <c r="J59" s="20">
        <v>18</v>
      </c>
      <c r="K59" s="20"/>
      <c r="L59" s="25"/>
      <c r="M59" s="25"/>
    </row>
    <row r="60" spans="1:13" ht="12.75">
      <c r="A60" t="s">
        <v>71</v>
      </c>
      <c r="F60" s="5"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M69</f>
        <v>1700.99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2844.9</v>
      </c>
      <c r="C64" t="s">
        <v>13</v>
      </c>
      <c r="D64" s="11">
        <v>0.34</v>
      </c>
      <c r="E64" t="s">
        <v>14</v>
      </c>
      <c r="F64" s="11">
        <f>B64*D64</f>
        <v>967.2660000000001</v>
      </c>
      <c r="J64" s="20">
        <v>23</v>
      </c>
      <c r="K64" s="20"/>
      <c r="L64" s="25"/>
      <c r="M64" s="25"/>
    </row>
    <row r="65" spans="1:13" ht="12.75">
      <c r="A65" t="s">
        <v>83</v>
      </c>
      <c r="D65" s="11">
        <v>0</v>
      </c>
      <c r="F65" s="11">
        <f>D65*E32</f>
        <v>0</v>
      </c>
      <c r="J65" s="20">
        <v>24</v>
      </c>
      <c r="K65" s="20"/>
      <c r="L65" s="25"/>
      <c r="M65" s="25"/>
    </row>
    <row r="66" spans="1:13" ht="12.75">
      <c r="A66" s="4" t="s">
        <v>25</v>
      </c>
      <c r="B66" s="10"/>
      <c r="C66" s="10"/>
      <c r="F66" s="31">
        <f>SUM(F57:F65)</f>
        <v>8191.6966713688125</v>
      </c>
      <c r="J66" s="20">
        <v>25</v>
      </c>
      <c r="K66" s="20"/>
      <c r="L66" s="25"/>
      <c r="M66" s="25"/>
    </row>
    <row r="67" spans="1:13" ht="12.75">
      <c r="A67" s="4" t="s">
        <v>26</v>
      </c>
      <c r="F67" s="5"/>
      <c r="J67" s="20">
        <v>26</v>
      </c>
      <c r="K67" s="20"/>
      <c r="L67" s="25"/>
      <c r="M67" s="25"/>
    </row>
    <row r="68" spans="1:13" ht="12.75">
      <c r="A68" t="s">
        <v>27</v>
      </c>
      <c r="B68">
        <v>2844.9</v>
      </c>
      <c r="C68" t="s">
        <v>65</v>
      </c>
      <c r="D68" s="5">
        <v>0.25</v>
      </c>
      <c r="E68" t="s">
        <v>14</v>
      </c>
      <c r="F68" s="11">
        <f>B68*D68</f>
        <v>711.225</v>
      </c>
      <c r="J68" s="20">
        <v>27</v>
      </c>
      <c r="K68" s="20"/>
      <c r="L68" s="25"/>
      <c r="M68" s="25"/>
    </row>
    <row r="69" spans="1:13" ht="12.75">
      <c r="A69" t="s">
        <v>28</v>
      </c>
      <c r="F69" s="5"/>
      <c r="J69" s="20"/>
      <c r="K69" s="20"/>
      <c r="L69" s="30" t="s">
        <v>64</v>
      </c>
      <c r="M69" s="33">
        <f>SUM(M42:M68)</f>
        <v>1700.99</v>
      </c>
    </row>
    <row r="70" spans="1:6" ht="12.75">
      <c r="A70" s="7" t="s">
        <v>72</v>
      </c>
      <c r="F70" s="5"/>
    </row>
    <row r="71" spans="2:6" ht="12.75">
      <c r="B71">
        <v>2844.9</v>
      </c>
      <c r="C71" t="s">
        <v>13</v>
      </c>
      <c r="D71" s="11">
        <v>0.98</v>
      </c>
      <c r="E71" t="s">
        <v>14</v>
      </c>
      <c r="F71" s="11">
        <f>B71*D71</f>
        <v>2788.002</v>
      </c>
    </row>
    <row r="72" spans="1:6" ht="12.75">
      <c r="A72" s="4" t="s">
        <v>29</v>
      </c>
      <c r="F72" s="31">
        <f>F68+F71</f>
        <v>3499.227</v>
      </c>
    </row>
    <row r="73" ht="12.75">
      <c r="A73" s="4" t="s">
        <v>30</v>
      </c>
    </row>
    <row r="74" spans="1:6" ht="12.75">
      <c r="A74" s="7" t="s">
        <v>73</v>
      </c>
      <c r="B74" s="7"/>
      <c r="C74" s="7"/>
      <c r="D74" s="7"/>
      <c r="E74" s="7"/>
      <c r="F74" s="7"/>
    </row>
    <row r="75" spans="2:6" ht="12.75">
      <c r="B75">
        <v>2844.9</v>
      </c>
      <c r="C75" t="s">
        <v>13</v>
      </c>
      <c r="D75" s="11">
        <v>2</v>
      </c>
      <c r="E75" t="s">
        <v>14</v>
      </c>
      <c r="F75" s="11">
        <f>B75*D75</f>
        <v>5689.8</v>
      </c>
    </row>
    <row r="76" spans="1:6" ht="12.75">
      <c r="A76" s="4" t="s">
        <v>31</v>
      </c>
      <c r="F76" s="31">
        <f>SUM(F75)</f>
        <v>5689.8</v>
      </c>
    </row>
    <row r="77" spans="1:6" ht="12.75">
      <c r="A77" s="47" t="s">
        <v>77</v>
      </c>
      <c r="B77" s="48"/>
      <c r="C77" s="48"/>
      <c r="D77" s="49">
        <v>0</v>
      </c>
      <c r="E77" s="48"/>
      <c r="F77" s="50">
        <f>D77*E32</f>
        <v>0</v>
      </c>
    </row>
    <row r="78" spans="1:6" ht="12.75">
      <c r="A78" s="1" t="s">
        <v>32</v>
      </c>
      <c r="B78" s="1"/>
      <c r="F78" s="31">
        <f>F51+F55+F66+F72+F76+F77</f>
        <v>32638.03733136881</v>
      </c>
    </row>
    <row r="79" spans="1:6" ht="12.75">
      <c r="A79" s="1" t="s">
        <v>75</v>
      </c>
      <c r="B79" s="35"/>
      <c r="C79" s="35">
        <v>0.03</v>
      </c>
      <c r="D79" s="1"/>
      <c r="E79" s="1"/>
      <c r="F79" s="31">
        <f>F78*3%</f>
        <v>979.1411199410643</v>
      </c>
    </row>
    <row r="80" spans="1:6" ht="12.75">
      <c r="A80" s="1"/>
      <c r="B80" s="35" t="s">
        <v>128</v>
      </c>
      <c r="C80" s="35"/>
      <c r="D80" s="1"/>
      <c r="E80" s="57"/>
      <c r="F80" s="58">
        <v>1752.97</v>
      </c>
    </row>
    <row r="81" spans="1:6" ht="12.75">
      <c r="A81" s="1"/>
      <c r="B81" s="35" t="s">
        <v>129</v>
      </c>
      <c r="C81" s="35"/>
      <c r="D81" s="1"/>
      <c r="E81" s="57"/>
      <c r="F81" s="58">
        <v>429.86</v>
      </c>
    </row>
    <row r="82" spans="1:6" ht="12.75">
      <c r="A82" s="1"/>
      <c r="B82" s="35" t="s">
        <v>130</v>
      </c>
      <c r="C82" s="35"/>
      <c r="D82" s="1"/>
      <c r="E82" s="57"/>
      <c r="F82" s="58">
        <f>1851.92+357.31</f>
        <v>2209.23</v>
      </c>
    </row>
    <row r="83" spans="1:6" ht="13.5">
      <c r="A83" s="12" t="s">
        <v>34</v>
      </c>
      <c r="B83" s="12"/>
      <c r="C83" s="44"/>
      <c r="D83" s="44"/>
      <c r="E83" s="44"/>
      <c r="F83" s="41">
        <f>F78+F79+F80+F81+F82</f>
        <v>38009.23845130988</v>
      </c>
    </row>
    <row r="84" spans="2:9" ht="12.75">
      <c r="B84" s="36" t="s">
        <v>67</v>
      </c>
      <c r="C84" s="37" t="s">
        <v>68</v>
      </c>
      <c r="D84" s="22" t="s">
        <v>69</v>
      </c>
      <c r="E84" s="22" t="s">
        <v>70</v>
      </c>
      <c r="F84" s="40" t="s">
        <v>134</v>
      </c>
      <c r="I84" s="7"/>
    </row>
    <row r="85" spans="1:6" ht="12.75">
      <c r="A85" s="13"/>
      <c r="B85" s="38">
        <v>43374</v>
      </c>
      <c r="C85" s="39">
        <v>-727915</v>
      </c>
      <c r="D85" s="42">
        <f>F43</f>
        <v>55486.94</v>
      </c>
      <c r="E85" s="42">
        <f>F83</f>
        <v>38009.23845130988</v>
      </c>
      <c r="F85" s="43">
        <f>C85+D85-E85</f>
        <v>-710437.2984513099</v>
      </c>
    </row>
    <row r="87" spans="1:6" ht="13.5" thickBot="1">
      <c r="A87" t="s">
        <v>111</v>
      </c>
      <c r="C87" s="53">
        <v>43374</v>
      </c>
      <c r="D87" s="8" t="s">
        <v>112</v>
      </c>
      <c r="E87" s="53">
        <v>43404</v>
      </c>
      <c r="F87" t="s">
        <v>113</v>
      </c>
    </row>
    <row r="88" spans="1:7" ht="13.5" thickBot="1">
      <c r="A88" t="s">
        <v>114</v>
      </c>
      <c r="F88" s="54">
        <f>E85</f>
        <v>38009.23845130988</v>
      </c>
      <c r="G88" t="s">
        <v>14</v>
      </c>
    </row>
    <row r="89" ht="12.75">
      <c r="A89" t="s">
        <v>115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7" ht="12.75">
      <c r="B97" t="s">
        <v>122</v>
      </c>
    </row>
    <row r="99" ht="12.75">
      <c r="A99" t="s">
        <v>123</v>
      </c>
    </row>
    <row r="102" ht="12.75">
      <c r="A102" t="s">
        <v>124</v>
      </c>
    </row>
    <row r="104" ht="12.75">
      <c r="A104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2017-08-21T12:53:26Z</cp:lastPrinted>
  <dcterms:created xsi:type="dcterms:W3CDTF">2008-08-18T07:30:19Z</dcterms:created>
  <dcterms:modified xsi:type="dcterms:W3CDTF">2019-01-17T10:51:29Z</dcterms:modified>
  <cp:category/>
  <cp:version/>
  <cp:contentType/>
  <cp:contentStatus/>
</cp:coreProperties>
</file>