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<sst xmlns="http://schemas.openxmlformats.org/spreadsheetml/2006/main" count="195" uniqueCount="163">
  <si>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</si>
  <si>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</si>
  <si>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</si>
  <si>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</si>
  <si>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</si>
  <si>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</si>
  <si>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</si>
  <si>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</si>
  <si>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</si>
  <si>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</si>
  <si>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</si>
  <si>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</si>
  <si>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</si>
  <si>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</si>
  <si>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</si>
  <si>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</si>
  <si>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</si>
  <si>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</si>
  <si>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</si>
  <si>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</si>
  <si>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</si>
  <si>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</si>
  <si>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</si>
  <si>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</si>
  <si>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</si>
  <si>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</si>
  <si>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</si>
  <si>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</si>
  <si>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</si>
  <si>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</si>
  <si>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</si>
  <si>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</si>
  <si>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</si>
  <si>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</si>
  <si>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</si>
  <si>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</si>
  <si>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</si>
  <si>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</si>
  <si>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</si>
  <si>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</si>
  <si>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</si>
  <si>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</si>
  <si>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</si>
  <si>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</si>
  <si>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</si>
  <si>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</si>
  <si>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</si>
  <si>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</si>
  <si>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</si>
  <si>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</si>
  <si>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</si>
  <si>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</si>
  <si>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</si>
  <si>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</si>
  <si>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</si>
  <si>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</si>
  <si>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</si>
  <si>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</si>
  <si>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</si>
  <si>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</si>
  <si>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</si>
  <si>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</si>
  <si>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</si>
  <si>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</si>
  <si>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</si>
  <si>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</si>
  <si>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</si>
  <si>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</si>
  <si>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</si>
  <si>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</si>
  <si>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</si>
  <si>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</si>
  <si>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</si>
  <si>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</si>
  <si>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</si>
  <si>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</si>
  <si>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</si>
  <si>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</si>
  <si>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</si>
  <si>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</si>
  <si>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</si>
  <si>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</si>
  <si>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</si>
  <si>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</si>
  <si>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</si>
  <si>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</si>
  <si>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</si>
  <si>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</si>
  <si>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</si>
  <si>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</si>
  <si>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</si>
  <si>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</si>
  <si>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</si>
  <si>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</si>
  <si>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</si>
  <si>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</si>
  <si>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</si>
  <si>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</si>
  <si>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</si>
  <si>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</si>
  <si>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</si>
  <si>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</si>
  <si>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</si>
  <si>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</si>
  <si>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</si>
  <si>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</si>
  <si>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</si>
  <si>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</si>
  <si>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</si>
  <si>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</si>
  <si>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</si>
  <si>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</si>
  <si>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</si>
  <si>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</si>
  <si>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</si>
  <si>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</si>
  <si>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</si>
  <si>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</si>
  <si>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</si>
  <si>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</si>
  <si>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</si>
  <si>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</si>
  <si>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</si>
  <si>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</si>
  <si>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</si>
  <si>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</si>
  <si>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</si>
  <si>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</si>
  <si>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</si>
  <si>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</si>
  <si>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</si>
  <si>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</si>
  <si>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</si>
  <si>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</si>
  <si>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</si>
  <si>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смена труб д 110 канал-я (8мп) кв.62</t>
  </si>
  <si>
    <t>установка заглушки (1шт) кв.62</t>
  </si>
  <si>
    <t>труба д 110</t>
  </si>
  <si>
    <t>8мп</t>
  </si>
  <si>
    <t>отвод 110</t>
  </si>
  <si>
    <t>6шт</t>
  </si>
  <si>
    <t>тройник 110</t>
  </si>
  <si>
    <t>2шт</t>
  </si>
  <si>
    <t>муфта 110</t>
  </si>
  <si>
    <t>1шт</t>
  </si>
  <si>
    <t>патрубок 110</t>
  </si>
  <si>
    <t>транер 110</t>
  </si>
  <si>
    <t>манжета110</t>
  </si>
  <si>
    <t>заглушка</t>
  </si>
  <si>
    <t>смена труб д 110 (2мп) кв.59</t>
  </si>
  <si>
    <t>смена труб д 110 (2мп) п-д3</t>
  </si>
  <si>
    <t>установка заглушки (2шт) п-д3</t>
  </si>
  <si>
    <t>3шт</t>
  </si>
  <si>
    <t>переход 110</t>
  </si>
  <si>
    <t>4шт</t>
  </si>
  <si>
    <t xml:space="preserve">устр-во цементной стяжки </t>
  </si>
  <si>
    <t>цемент</t>
  </si>
  <si>
    <t>100кг</t>
  </si>
  <si>
    <t>сухая смесь</t>
  </si>
  <si>
    <t>50кг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</si>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</sst>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0">
      <selection activeCell="F61" sqref="F6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</v>
      </c>
      <c r="M6" s="46">
        <f>L6*126.87*1.202</f>
        <v>381.24435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4.35</v>
      </c>
      <c r="M20" s="33">
        <f>SUM(M6:M19)</f>
        <v>663.365169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0.08*146.9</f>
        <v>11.752</v>
      </c>
      <c r="M24" s="32">
        <f>L24*126.87*1.202*1.15</f>
        <v>2060.976456552</v>
      </c>
    </row>
    <row r="25" spans="1:13" ht="12.75">
      <c r="A25" t="s">
        <v>106</v>
      </c>
      <c r="J25" s="20">
        <v>2</v>
      </c>
      <c r="K25" s="20" t="s">
        <v>136</v>
      </c>
      <c r="L25" s="46">
        <v>1.12</v>
      </c>
      <c r="M25" s="32">
        <f aca="true" t="shared" si="1" ref="M25:M37">L25*126.87*1.202*1.15</f>
        <v>196.41708911999999</v>
      </c>
    </row>
    <row r="26" spans="1:13" ht="13.5" customHeight="1">
      <c r="A26" t="s">
        <v>107</v>
      </c>
      <c r="J26" s="20">
        <v>3</v>
      </c>
      <c r="K26" s="20" t="s">
        <v>149</v>
      </c>
      <c r="L26" s="46">
        <f>0.02*146.9</f>
        <v>2.938</v>
      </c>
      <c r="M26" s="32">
        <f t="shared" si="1"/>
        <v>515.244114138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150</v>
      </c>
      <c r="L27" s="46">
        <f>0.02*146.9</f>
        <v>2.938</v>
      </c>
      <c r="M27" s="32">
        <f t="shared" si="1"/>
        <v>515.244114138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151</v>
      </c>
      <c r="L28" s="46">
        <f>2*1.12</f>
        <v>2.24</v>
      </c>
      <c r="M28" s="32">
        <f t="shared" si="1"/>
        <v>392.83417823999997</v>
      </c>
    </row>
    <row r="29" spans="10:13" ht="12.75">
      <c r="J29" s="20">
        <v>6</v>
      </c>
      <c r="K29" s="20" t="s">
        <v>155</v>
      </c>
      <c r="L29" s="46">
        <f>0.2*39.51</f>
        <v>7.902</v>
      </c>
      <c r="M29" s="32">
        <f t="shared" si="1"/>
        <v>1385.7927127019998</v>
      </c>
    </row>
    <row r="30" spans="2:13" ht="12.75">
      <c r="B30" t="s">
        <v>0</v>
      </c>
      <c r="J30" s="20">
        <v>7</v>
      </c>
      <c r="K30" s="20" t="s">
        <v>160</v>
      </c>
      <c r="L30" s="25">
        <f>0.07*7.1</f>
        <v>0.497</v>
      </c>
      <c r="M30" s="32">
        <f t="shared" si="1"/>
        <v>87.160083297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29.387</v>
      </c>
      <c r="M38" s="33">
        <f>SUM(M24:M37)</f>
        <v>5153.668748186999</v>
      </c>
    </row>
    <row r="39" spans="1:11" ht="12.75">
      <c r="A39" s="2" t="s">
        <v>6</v>
      </c>
      <c r="F39" s="11">
        <f>47309.18-14.22</f>
        <v>47294.96</v>
      </c>
      <c r="K39" s="1" t="s">
        <v>61</v>
      </c>
    </row>
    <row r="40" spans="1:13" ht="12.75">
      <c r="A40" t="s">
        <v>7</v>
      </c>
      <c r="F40" s="5">
        <v>33600.07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0.7104365877463477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137</v>
      </c>
      <c r="L42" s="25" t="s">
        <v>138</v>
      </c>
      <c r="M42" s="25">
        <f>8*221.4</f>
        <v>1771.2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34900.07</v>
      </c>
      <c r="J43" s="20">
        <v>2</v>
      </c>
      <c r="K43" s="20" t="s">
        <v>139</v>
      </c>
      <c r="L43" s="46" t="s">
        <v>140</v>
      </c>
      <c r="M43" s="25">
        <f>6*63</f>
        <v>378</v>
      </c>
    </row>
    <row r="44" spans="10:13" ht="12.75">
      <c r="J44" s="20">
        <v>3</v>
      </c>
      <c r="K44" s="20" t="s">
        <v>141</v>
      </c>
      <c r="L44" s="46" t="s">
        <v>152</v>
      </c>
      <c r="M44" s="25">
        <f>3*103.61</f>
        <v>310.83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142</v>
      </c>
      <c r="M45" s="25">
        <f>69.35*2</f>
        <v>138.7</v>
      </c>
    </row>
    <row r="46" spans="10:13" ht="12.75">
      <c r="J46" s="20">
        <v>5</v>
      </c>
      <c r="K46" s="20" t="s">
        <v>145</v>
      </c>
      <c r="L46" s="25" t="s">
        <v>142</v>
      </c>
      <c r="M46" s="25">
        <f>80*2</f>
        <v>160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144</v>
      </c>
      <c r="M47" s="25">
        <v>143.2</v>
      </c>
    </row>
    <row r="48" spans="1:13" ht="12.75">
      <c r="A48" t="s">
        <v>12</v>
      </c>
      <c r="F48" s="11">
        <f>(5040+810)*1.202</f>
        <v>7031.7</v>
      </c>
      <c r="J48" s="20">
        <v>7</v>
      </c>
      <c r="K48" s="20" t="s">
        <v>147</v>
      </c>
      <c r="L48" s="25" t="s">
        <v>152</v>
      </c>
      <c r="M48" s="25">
        <f>43*3</f>
        <v>129</v>
      </c>
    </row>
    <row r="49" spans="1:13" ht="12.75">
      <c r="A49" s="6" t="s">
        <v>15</v>
      </c>
      <c r="F49" s="11">
        <f>2400*1.202</f>
        <v>2884.7999999999997</v>
      </c>
      <c r="J49" s="20">
        <v>8</v>
      </c>
      <c r="K49" s="20" t="s">
        <v>148</v>
      </c>
      <c r="L49" s="25" t="s">
        <v>142</v>
      </c>
      <c r="M49" s="25">
        <v>32</v>
      </c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 t="s">
        <v>141</v>
      </c>
      <c r="L50" s="25" t="s">
        <v>144</v>
      </c>
      <c r="M50" s="25">
        <v>103.61</v>
      </c>
    </row>
    <row r="51" spans="1:13" ht="12.75">
      <c r="A51" s="4" t="s">
        <v>33</v>
      </c>
      <c r="F51" s="31">
        <f>F48+F49+F50</f>
        <v>9916.5</v>
      </c>
      <c r="J51" s="20">
        <v>10</v>
      </c>
      <c r="K51" s="20" t="s">
        <v>139</v>
      </c>
      <c r="L51" s="25" t="s">
        <v>144</v>
      </c>
      <c r="M51" s="25">
        <v>63</v>
      </c>
    </row>
    <row r="52" spans="1:13" ht="12.75">
      <c r="A52" s="4" t="s">
        <v>16</v>
      </c>
      <c r="J52" s="20">
        <v>11</v>
      </c>
      <c r="K52" s="20" t="s">
        <v>137</v>
      </c>
      <c r="L52" s="25" t="s">
        <v>154</v>
      </c>
      <c r="M52" s="25">
        <f>4*221.4</f>
        <v>885.6</v>
      </c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 t="s">
        <v>153</v>
      </c>
      <c r="L53" s="25" t="s">
        <v>144</v>
      </c>
      <c r="M53" s="25">
        <v>143.2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 t="s">
        <v>156</v>
      </c>
      <c r="L54" s="25" t="s">
        <v>157</v>
      </c>
      <c r="M54" s="25">
        <f>100*5.88</f>
        <v>588</v>
      </c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 t="s">
        <v>158</v>
      </c>
      <c r="L55" s="25" t="s">
        <v>159</v>
      </c>
      <c r="M55" s="25">
        <f>50*3.19</f>
        <v>159.5</v>
      </c>
    </row>
    <row r="56" spans="1:13" ht="12.75">
      <c r="A56" s="4" t="s">
        <v>18</v>
      </c>
      <c r="B56" s="4"/>
      <c r="J56" s="20">
        <v>15</v>
      </c>
      <c r="K56" s="20" t="s">
        <v>161</v>
      </c>
      <c r="L56" s="25" t="s">
        <v>162</v>
      </c>
      <c r="M56" s="25">
        <f>7*13.99</f>
        <v>97.93</v>
      </c>
    </row>
    <row r="57" spans="1:13" ht="12.75">
      <c r="A57" t="s">
        <v>19</v>
      </c>
      <c r="C57" s="51">
        <v>178887</v>
      </c>
      <c r="D57">
        <v>228897.7</v>
      </c>
      <c r="E57">
        <v>2844.9</v>
      </c>
      <c r="F57" s="34">
        <f>C57/D57*E57</f>
        <v>2223.3321973091033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663.365169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2*600*1.202</f>
        <v>1442.3999999999999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5103.7699999999995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0.38</v>
      </c>
      <c r="E64" t="s">
        <v>14</v>
      </c>
      <c r="F64" s="11">
        <f>B64*D64</f>
        <v>1081.0620000000001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10513.929366309103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0.26</v>
      </c>
      <c r="E68" t="s">
        <v>14</v>
      </c>
      <c r="F68" s="11">
        <f>B68*D68</f>
        <v>739.6740000000001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5103.7699999999995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1.15</v>
      </c>
      <c r="E71" t="s">
        <v>14</v>
      </c>
      <c r="F71" s="11">
        <f>B71*D71</f>
        <v>3271.6349999999998</v>
      </c>
    </row>
    <row r="72" spans="1:6" ht="12.75">
      <c r="A72" s="4" t="s">
        <v>29</v>
      </c>
      <c r="F72" s="31">
        <f>F68+F71</f>
        <v>4011.3089999999997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2.62</v>
      </c>
      <c r="E75" t="s">
        <v>14</v>
      </c>
      <c r="F75" s="11">
        <f>B75*D75</f>
        <v>7453.638000000001</v>
      </c>
    </row>
    <row r="76" spans="1:6" ht="12.75">
      <c r="A76" s="4" t="s">
        <v>31</v>
      </c>
      <c r="F76" s="31">
        <f>SUM(F75)</f>
        <v>7453.638000000001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37556.727366309104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1126.701820989273</v>
      </c>
    </row>
    <row r="80" spans="1:6" ht="12.75">
      <c r="A80" s="1"/>
      <c r="B80" s="35" t="s">
        <v>128</v>
      </c>
      <c r="C80" s="35"/>
      <c r="D80" s="1"/>
      <c r="E80" s="57"/>
      <c r="F80" s="58">
        <v>1673.03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v>2806.25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43592.56918729837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43252</v>
      </c>
      <c r="C85" s="39">
        <v>-711373</v>
      </c>
      <c r="D85" s="42">
        <f>F43</f>
        <v>34900.07</v>
      </c>
      <c r="E85" s="42">
        <f>F83</f>
        <v>43592.56918729837</v>
      </c>
      <c r="F85" s="43">
        <f>C85+D85-E85</f>
        <v>-720065.4991872985</v>
      </c>
    </row>
    <row r="87" spans="1:6" ht="13.5" thickBot="1">
      <c r="A87" t="s">
        <v>111</v>
      </c>
      <c r="C87" s="53">
        <v>43252</v>
      </c>
      <c r="D87" s="8" t="s">
        <v>112</v>
      </c>
      <c r="E87" s="53">
        <v>43281</v>
      </c>
      <c r="F87" t="s">
        <v>113</v>
      </c>
    </row>
    <row r="88" spans="1:7" ht="13.5" thickBot="1">
      <c r="A88" t="s">
        <v>114</v>
      </c>
      <c r="F88" s="54">
        <f>E85</f>
        <v>43592.56918729837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2018-09-10T11:23:00Z</dcterms:modified>
  <cp:category/>
  <cp:version/>
  <cp:contentType/>
  <cp:contentStatus/>
</cp:coreProperties>
</file>